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8a36e564dca12ad/Documenten/30_KVS/2026/Zomer/"/>
    </mc:Choice>
  </mc:AlternateContent>
  <xr:revisionPtr revIDLastSave="316" documentId="8_{39739F1B-9A6F-874C-99EE-29A30BCDAD4D}" xr6:coauthVersionLast="47" xr6:coauthVersionMax="47" xr10:uidLastSave="{0AE221D5-4EC1-074E-8D02-AF9361027969}"/>
  <workbookProtection workbookAlgorithmName="SHA-512" workbookHashValue="oik0V9vz6acCKSejfiwnjVQ4S+3FTh7AuINAvQCNjEhvyMd09hMa8tBFmDvMh1WYv/FGLeAtC/eJTOINV0wioA==" workbookSaltValue="VKTpRmcFlAcQgP414rTlrA==" workbookSpinCount="100000" lockStructure="1"/>
  <bookViews>
    <workbookView xWindow="0" yWindow="780" windowWidth="33400" windowHeight="22600" xr2:uid="{9BFE80C2-E4CC-8F4C-9391-0C30A64E1BB7}"/>
  </bookViews>
  <sheets>
    <sheet name="DagFormulier" sheetId="4" r:id="rId1"/>
    <sheet name="TABEL" sheetId="2" state="hidden" r:id="rId2"/>
    <sheet name="Brondata" sheetId="5" state="hidden" r:id="rId3"/>
  </sheets>
  <definedNames>
    <definedName name="_xlnm.Print_Area" localSheetId="0">DagFormulier!$B$9:$N$38</definedName>
    <definedName name="_xlnm.Print_Titles" localSheetId="0">DagFormulier!$1:$1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4" l="1"/>
  <c r="D62" i="5"/>
  <c r="D60" i="5"/>
  <c r="D57" i="5"/>
  <c r="D53" i="5"/>
  <c r="K26" i="5"/>
  <c r="K27" i="5"/>
  <c r="K28" i="5"/>
  <c r="K25" i="5"/>
  <c r="D66" i="5"/>
  <c r="E64" i="5"/>
  <c r="D64" i="5"/>
  <c r="M25" i="5" l="1"/>
  <c r="D54" i="5" s="1"/>
  <c r="O16" i="4" l="1"/>
  <c r="D63" i="5" l="1"/>
  <c r="D59" i="5"/>
  <c r="D58" i="5"/>
  <c r="D56" i="5"/>
  <c r="D55" i="5"/>
  <c r="B15" i="4" l="1"/>
  <c r="P1" i="4" l="1"/>
  <c r="A19" i="5"/>
  <c r="A18" i="5"/>
  <c r="I25" i="5"/>
  <c r="C17" i="4" s="1"/>
  <c r="I26" i="5"/>
  <c r="C18" i="4" s="1"/>
  <c r="B1" i="4"/>
  <c r="G72" i="5"/>
  <c r="O34" i="4" s="1"/>
  <c r="G71" i="5"/>
  <c r="O32" i="4" s="1"/>
  <c r="G70" i="5"/>
  <c r="G69" i="5"/>
  <c r="D72" i="5"/>
  <c r="D71" i="5"/>
  <c r="D70" i="5"/>
  <c r="D69" i="5"/>
  <c r="G68" i="5"/>
  <c r="D52" i="5"/>
  <c r="D50" i="5"/>
  <c r="D49" i="5"/>
  <c r="D48" i="5"/>
  <c r="D47" i="5"/>
  <c r="D46" i="5"/>
  <c r="D45" i="5"/>
  <c r="D67" i="5"/>
  <c r="I18" i="5"/>
  <c r="I17" i="5"/>
  <c r="A26" i="5" s="1"/>
  <c r="A17" i="5"/>
  <c r="E15" i="5"/>
  <c r="E14" i="5"/>
  <c r="J20" i="5"/>
  <c r="J22" i="5" s="1"/>
  <c r="J19" i="5"/>
  <c r="D24" i="5" l="1"/>
  <c r="A27" i="5"/>
  <c r="B21" i="4" s="1"/>
  <c r="A25" i="5"/>
  <c r="J14" i="4"/>
  <c r="I27" i="5"/>
  <c r="A21" i="5"/>
  <c r="O33" i="4"/>
  <c r="O30" i="4"/>
  <c r="E22" i="5"/>
  <c r="H19" i="4" s="1"/>
  <c r="H17" i="4"/>
  <c r="B16" i="4"/>
  <c r="M22" i="4"/>
  <c r="L46" i="5" s="1"/>
  <c r="L18" i="5"/>
  <c r="L16" i="5"/>
  <c r="L19" i="5"/>
  <c r="L20" i="5"/>
  <c r="L17" i="5"/>
  <c r="J21" i="5"/>
  <c r="F18" i="5"/>
  <c r="L45" i="5"/>
  <c r="A23" i="5"/>
  <c r="B22" i="4" s="1"/>
  <c r="H73" i="5"/>
  <c r="A28" i="5"/>
  <c r="A22" i="5"/>
  <c r="F52" i="5"/>
  <c r="E51" i="5"/>
  <c r="E68" i="5" s="1"/>
  <c r="H71" i="5"/>
  <c r="R2" i="2"/>
  <c r="Q2" i="2"/>
  <c r="P2" i="2"/>
  <c r="AA2" i="2"/>
  <c r="Z2" i="2"/>
  <c r="Y2" i="2"/>
  <c r="H2" i="2"/>
  <c r="W2" i="2"/>
  <c r="V2" i="2"/>
  <c r="U2" i="2"/>
  <c r="T2" i="2"/>
  <c r="S2" i="2"/>
  <c r="G2" i="2"/>
  <c r="E2" i="2"/>
  <c r="D2" i="2"/>
  <c r="C2" i="2"/>
  <c r="F2" i="2"/>
  <c r="AB2" i="2"/>
  <c r="X2" i="2"/>
  <c r="O2" i="2"/>
  <c r="N2" i="2"/>
  <c r="M2" i="2"/>
  <c r="I2" i="2"/>
  <c r="B2" i="2"/>
  <c r="L48" i="5" l="1"/>
  <c r="B24" i="4"/>
  <c r="D51" i="5"/>
  <c r="D68" i="5" s="1"/>
  <c r="I28" i="5"/>
  <c r="C20" i="4" s="1"/>
  <c r="C19" i="4"/>
  <c r="M26" i="5"/>
  <c r="A20" i="5" s="1"/>
  <c r="A35" i="5"/>
  <c r="F6" i="4" s="1"/>
  <c r="A39" i="4"/>
  <c r="K17" i="4"/>
  <c r="H14" i="5"/>
  <c r="B23" i="4"/>
  <c r="B25" i="4"/>
  <c r="H15" i="5"/>
  <c r="A30" i="5"/>
  <c r="F61" i="5"/>
  <c r="F68" i="5" s="1"/>
  <c r="N52" i="5" s="1"/>
  <c r="N51" i="5"/>
  <c r="N49" i="5"/>
  <c r="J2" i="2"/>
  <c r="K2" i="2"/>
  <c r="L2" i="2"/>
  <c r="M57" i="5" l="1"/>
  <c r="M58" i="5" s="1"/>
  <c r="J63" i="5" s="1"/>
  <c r="O37" i="4" s="1"/>
  <c r="B10" i="4"/>
  <c r="A32" i="5"/>
  <c r="N50" i="5"/>
  <c r="AC2" i="2"/>
  <c r="A29" i="5" l="1"/>
  <c r="B37" i="4"/>
</calcChain>
</file>

<file path=xl/sharedStrings.xml><?xml version="1.0" encoding="utf-8"?>
<sst xmlns="http://schemas.openxmlformats.org/spreadsheetml/2006/main" count="218" uniqueCount="177">
  <si>
    <t>Input data voor formulier:</t>
  </si>
  <si>
    <t>Ja</t>
  </si>
  <si>
    <t>Nee</t>
  </si>
  <si>
    <t>Hulp bij invullen:</t>
  </si>
  <si>
    <t>Vul van onderstaande sheet de witte cellen in.</t>
  </si>
  <si>
    <t>*</t>
  </si>
  <si>
    <t>Print voor uzelf ter controle het ingevulde formulier uit.</t>
  </si>
  <si>
    <t>Bij een aantal vakken moet u kiezen mbv een drop down lijst:</t>
  </si>
  <si>
    <t>Overige opmerkingen:</t>
  </si>
  <si>
    <t>Zwemmen "Ja" dan:</t>
  </si>
  <si>
    <t>Klein+Zwemmen</t>
  </si>
  <si>
    <t>Groot+Zwemmen</t>
  </si>
  <si>
    <t>Gegevens ouder/verzorger:</t>
  </si>
  <si>
    <t>Achternaam</t>
  </si>
  <si>
    <t>Formulier is printervriendelijk opgezet en wordt in zwart-wit geprint.</t>
  </si>
  <si>
    <t>Start hier</t>
  </si>
  <si>
    <t>Gebruik per kind 1 formulier.</t>
  </si>
  <si>
    <t>weer te geven tekst op formulier, afhankelijk van datum</t>
  </si>
  <si>
    <t>Tekst bij voorinschrijving</t>
  </si>
  <si>
    <t>weer te geven tekst op "help", afhankelijk van datum</t>
  </si>
  <si>
    <t>De voorinschrijving via E-mail is gesloten!
Breng dit ingevulde formulier mee op je eerste dag van de zomerweek.</t>
  </si>
  <si>
    <t>Categorie</t>
  </si>
  <si>
    <t>Voornaam</t>
  </si>
  <si>
    <t>Adres</t>
  </si>
  <si>
    <t>Woonplaats</t>
  </si>
  <si>
    <t>Naar groep</t>
  </si>
  <si>
    <t>Zwemmen</t>
  </si>
  <si>
    <t>Diploma's</t>
  </si>
  <si>
    <t>Spooktocht</t>
  </si>
  <si>
    <t>Slapen</t>
  </si>
  <si>
    <t>Wel bij</t>
  </si>
  <si>
    <t>Ouder Voornaam</t>
  </si>
  <si>
    <t>Ouder Achternaam</t>
  </si>
  <si>
    <t>Tel.nr 1</t>
  </si>
  <si>
    <t>Tel.nr 2</t>
  </si>
  <si>
    <t>Akkoord alg.Voorw.</t>
  </si>
  <si>
    <t>Opmerkingen</t>
  </si>
  <si>
    <t>Mail</t>
  </si>
  <si>
    <t>Volgnr</t>
  </si>
  <si>
    <t>Te betalen</t>
  </si>
  <si>
    <t>Kinderen vanaf 4 jaar t/m groep 5 (nieuwe schooljaar)</t>
  </si>
  <si>
    <t>Kinderen van groep 6 t/m brugklas (nieuwe schooljaar)</t>
  </si>
  <si>
    <t>Voornaam*:</t>
  </si>
  <si>
    <t>Achternaam*:</t>
  </si>
  <si>
    <t>Adres*:</t>
  </si>
  <si>
    <t>Woonplaats*:</t>
  </si>
  <si>
    <t>Emailadres*:</t>
  </si>
  <si>
    <t>Check op ingevulde velden</t>
  </si>
  <si>
    <t>Naar Goep</t>
  </si>
  <si>
    <t>Diploma</t>
  </si>
  <si>
    <t>Ouder voornaam</t>
  </si>
  <si>
    <t>Ouder achternaam</t>
  </si>
  <si>
    <t>Ouder tel.nummer</t>
  </si>
  <si>
    <t>Ouder mailadres</t>
  </si>
  <si>
    <t>Alg. Voorwaarden</t>
  </si>
  <si>
    <t>altijd</t>
  </si>
  <si>
    <t>zwem</t>
  </si>
  <si>
    <t>Groot</t>
  </si>
  <si>
    <t>Klein</t>
  </si>
  <si>
    <t>Samengevoegd:</t>
  </si>
  <si>
    <t>Min waarde bij</t>
  </si>
  <si>
    <t>Waarde gebruiken:</t>
  </si>
  <si>
    <t>Ingevoerd</t>
  </si>
  <si>
    <t>Melding Weergeven:</t>
  </si>
  <si>
    <t>Berekening Minimale input:</t>
  </si>
  <si>
    <t>U heeft nog niet alle verplichte velden (*) ingevuld</t>
  </si>
  <si>
    <t>U heeft alle verplichte velden ingevuld, u kunt het formulier nu opsturen!</t>
  </si>
  <si>
    <t>Mijn kind is WA verzekerd (dit is verplicht bij KVS)*</t>
  </si>
  <si>
    <t>Wa verzekerd</t>
  </si>
  <si>
    <t>Al uw gegevens worden vertrouwelijk behandeld.
Vul minimaal de velden
met een * in.</t>
  </si>
  <si>
    <t>WA Verzekerd</t>
  </si>
  <si>
    <t>Het ingevulde formulier opslaan en het EXCEL bestand versturen aan:
ZOMER@KVS-OSSENDRECHT.NL</t>
  </si>
  <si>
    <t>Vult u aub bovenstaand formulier volledig in op uw computer en
print dit dan voor uzelf ter controle uit.
Verstuur het EXCEL bestand naar ons via e-mail.</t>
  </si>
  <si>
    <t>Ik ga akkoord met de algemene voorwaarden*</t>
  </si>
  <si>
    <t>(zie onze website)</t>
  </si>
  <si>
    <t>Leeftijd</t>
  </si>
  <si>
    <t>Pull downs</t>
  </si>
  <si>
    <t>Leeftijd op 1e dag van zomerweek*</t>
  </si>
  <si>
    <t>Telefoonnr (2):</t>
  </si>
  <si>
    <t>Leeftijd 1e dag</t>
  </si>
  <si>
    <t>Weekdag:</t>
  </si>
  <si>
    <t>Maandag</t>
  </si>
  <si>
    <t>Dinsdag</t>
  </si>
  <si>
    <t>Woensdag</t>
  </si>
  <si>
    <t>Donderdag</t>
  </si>
  <si>
    <t>Vrijdag</t>
  </si>
  <si>
    <t>Telefoonnr (1)*:</t>
  </si>
  <si>
    <t>Jarig?</t>
  </si>
  <si>
    <r>
      <t>Kies eerst "</t>
    </r>
    <r>
      <rPr>
        <b/>
        <i/>
        <sz val="10"/>
        <color indexed="8"/>
        <rFont val="Calibri"/>
        <family val="2"/>
      </rPr>
      <t>Bewerken inschakelen</t>
    </r>
    <r>
      <rPr>
        <sz val="10"/>
        <color indexed="8"/>
        <rFont val="Calibri"/>
        <family val="2"/>
      </rPr>
      <t>" in de statusblak omdat het formulier na download in de beveiligde weergave wordt geopend.</t>
    </r>
  </si>
  <si>
    <t>Bewerken Inschakelen</t>
  </si>
  <si>
    <t>Leeftijdscategorie*:</t>
  </si>
  <si>
    <t>Betalen voor:</t>
  </si>
  <si>
    <t>Reis</t>
  </si>
  <si>
    <t>Accoord AVG</t>
  </si>
  <si>
    <t>Groot/Klein keuze</t>
  </si>
  <si>
    <t>Tijdens de KVS activiteiten worden foto's en filmpjes gemaakt. Dit beeldmateriaal wordt gebruikt in de media voor promotie. Ouders/verzorgers geven toestemming, tenzij er uitdrukkelijk bezwaar bij de inschrijving van het betreffende kind is gemaakt bij de opmerkingen.</t>
  </si>
  <si>
    <t>Niet akkoord</t>
  </si>
  <si>
    <t>Geen WA</t>
  </si>
  <si>
    <t>Deze beide vragen moeten met "JA" beantwoord worden!</t>
  </si>
  <si>
    <t>Accoord Beeldmateriaal</t>
  </si>
  <si>
    <t>Akkoord</t>
  </si>
  <si>
    <t>Hierbij geef ik toestemming voor het gebruiken van de ingevulde gegevens bij de verwerking van de inschrijving, welke na één jaar verwijderd zullen worden (AVG)*</t>
  </si>
  <si>
    <t>Problemen met het invullen?
Mail dan naar:
jac@kvs-ossendrecht.nl</t>
  </si>
  <si>
    <t>Kleur</t>
  </si>
  <si>
    <t>Leeftijd op dag 1</t>
  </si>
  <si>
    <t>Aanmelden Spooktocht</t>
  </si>
  <si>
    <t>Graag willen wij aan alle kinderen vragen om een waterflesje mee te nemen tijdens de KVS Activiteiten</t>
  </si>
  <si>
    <t>Laco Abonnement</t>
  </si>
  <si>
    <t>Abonn.Laco</t>
  </si>
  <si>
    <t>KVS Fles</t>
  </si>
  <si>
    <t>"Altijd" hier is waarde afhankelijk van eerder ingevulde waarden: Klein "Ja"en Zwemmen "Ja"</t>
  </si>
  <si>
    <t>Geen Foto's</t>
  </si>
  <si>
    <t>Opm.veld wordt verplicht bij geen toestemming</t>
  </si>
  <si>
    <t>Akkoord Foto's</t>
  </si>
  <si>
    <t>Jaarlijkse variabelen:</t>
  </si>
  <si>
    <t>Koptekst</t>
  </si>
  <si>
    <t>Thema</t>
  </si>
  <si>
    <t>Groep</t>
  </si>
  <si>
    <t>Ja/Nee</t>
  </si>
  <si>
    <t>1e dag van Zomerweek</t>
  </si>
  <si>
    <t>Periode Zomerweek</t>
  </si>
  <si>
    <t>Kosten:</t>
  </si>
  <si>
    <t>Als Tekst!</t>
  </si>
  <si>
    <t>Selectie "gaat naar groep"</t>
  </si>
  <si>
    <t>Zwembad</t>
  </si>
  <si>
    <t>Naam bestemming</t>
  </si>
  <si>
    <t>Als voorinschrijving is gesloten</t>
  </si>
  <si>
    <t>Kleurcodering onder Input deel</t>
  </si>
  <si>
    <t>Waarde gebruikt in Pull down</t>
  </si>
  <si>
    <t>Berekende waarde gebruikt in Pull down</t>
  </si>
  <si>
    <t>txt</t>
  </si>
  <si>
    <t>Berekende waarde</t>
  </si>
  <si>
    <t>Respons uit formulier</t>
  </si>
  <si>
    <t xml:space="preserve">Tekst, te gebruiken op formulier en in formules </t>
  </si>
  <si>
    <t>Tekst, ter verduidelijking van naast liggende cel.</t>
  </si>
  <si>
    <t xml:space="preserve">Berekende waarde zichtbaar op Formulier </t>
  </si>
  <si>
    <t>Inschrijven via mail mogelijk:</t>
  </si>
  <si>
    <t>Datum van Vandaag:</t>
  </si>
  <si>
    <t>Eind datum inschrijvingen:</t>
  </si>
  <si>
    <t>Laco</t>
  </si>
  <si>
    <t>Datum format</t>
  </si>
  <si>
    <t>Tekst (met ')</t>
  </si>
  <si>
    <t>Inschrijven tot</t>
  </si>
  <si>
    <t>Inschrijven tot (voor header)</t>
  </si>
  <si>
    <t>Aanmelden om 21:30 uur!</t>
  </si>
  <si>
    <t>Headers voor afzonderlijke lijsten</t>
  </si>
  <si>
    <t>Input check van formulier:</t>
  </si>
  <si>
    <t>Akkoord AVG</t>
  </si>
  <si>
    <t>Akkoord Foto/Film</t>
  </si>
  <si>
    <t>Als u niet akkoord gaat dient u dit bij de opmerkingen nogmaals duidelijk te vermelden</t>
  </si>
  <si>
    <t>Foto/Film</t>
  </si>
  <si>
    <t>Cel niet in gebruik</t>
  </si>
  <si>
    <t>Toelichting cq Helptekst</t>
  </si>
  <si>
    <t>Voor u verder gaat, kies eerst de leeftijdsgroep hierboven!</t>
  </si>
  <si>
    <t>Versie:</t>
  </si>
  <si>
    <t>Safari</t>
  </si>
  <si>
    <t>17 t/m 21 Augustus 2026</t>
  </si>
  <si>
    <t>Uiterlijke betaaldatum</t>
  </si>
  <si>
    <t>18 juli</t>
  </si>
  <si>
    <t>15 augustus</t>
  </si>
  <si>
    <t>Aanmelden om 20:45 uur!</t>
  </si>
  <si>
    <t>Daginschrijving</t>
  </si>
  <si>
    <t>€ 10,-</t>
  </si>
  <si>
    <t>Daginschrijving Safari Zomerweek 2026</t>
  </si>
  <si>
    <t>Overgenomen uit Brondata</t>
  </si>
  <si>
    <t>Donderdg</t>
  </si>
  <si>
    <t>#dagen:</t>
  </si>
  <si>
    <t>Als Getal</t>
  </si>
  <si>
    <t>Spooktocht?</t>
  </si>
  <si>
    <t>Versie</t>
  </si>
  <si>
    <t>D-2026-1</t>
  </si>
  <si>
    <t>JaNee</t>
  </si>
  <si>
    <t>JaJa</t>
  </si>
  <si>
    <t>Gebruik het formulier voor een weekabonnement!</t>
  </si>
  <si>
    <t>Aantal dagen</t>
  </si>
  <si>
    <t>NeeNee</t>
  </si>
  <si>
    <t>NeeJa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</si>
</sst>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_);[Red]\(&quot;€&quot;\ #,##0.00\)"/>
    <numFmt numFmtId="164" formatCode="[$-413]d\ mmmm\ yyyy;@"/>
    <numFmt numFmtId="165" formatCode="&quot;€&quot;\ #,##0.00"/>
    <numFmt numFmtId="166" formatCode="[$-413]dddd\ dd\ mmmm;@"/>
  </numFmts>
  <fonts count="3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8" tint="0.79998168889431442"/>
      <name val="Arial"/>
      <family val="2"/>
    </font>
    <font>
      <b/>
      <sz val="10"/>
      <color theme="1"/>
      <name val="Calibri"/>
      <family val="2"/>
      <scheme val="minor"/>
    </font>
    <font>
      <i/>
      <sz val="10"/>
      <color theme="8" tint="-0.49998474074526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theme="8" tint="-0.49998474074526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rgb="FFFFFF00"/>
      <name val="Calibri"/>
      <family val="2"/>
      <scheme val="minor"/>
    </font>
    <font>
      <sz val="16"/>
      <color theme="8" tint="-0.499984740745262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10"/>
      <color rgb="FFFFFF00"/>
      <name val="Calibri"/>
      <family val="2"/>
      <scheme val="minor"/>
    </font>
    <font>
      <sz val="10"/>
      <color theme="8" tint="0.7999816888943144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4" tint="0.79998168889431442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i/>
      <sz val="11"/>
      <color theme="8" tint="-0.499984740745262"/>
      <name val="Calibri"/>
      <family val="2"/>
      <scheme val="minor"/>
    </font>
    <font>
      <b/>
      <i/>
      <sz val="22"/>
      <color theme="3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FECE1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/>
      <right style="thin">
        <color indexed="64"/>
      </right>
      <top style="thin">
        <color theme="4" tint="0.79998168889431442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indexed="64"/>
      </right>
      <top/>
      <bottom style="thin">
        <color theme="4" tint="0.79998168889431442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15" applyNumberFormat="0" applyFill="0" applyAlignment="0" applyProtection="0"/>
  </cellStyleXfs>
  <cellXfs count="455">
    <xf numFmtId="0" fontId="0" fillId="0" borderId="0" xfId="0"/>
    <xf numFmtId="0" fontId="6" fillId="0" borderId="0" xfId="0" applyFont="1" applyAlignment="1">
      <alignment vertical="top"/>
    </xf>
    <xf numFmtId="0" fontId="6" fillId="4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textRotation="90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6" borderId="7" xfId="0" applyFont="1" applyFill="1" applyBorder="1" applyAlignment="1">
      <alignment horizontal="center" textRotation="90" wrapText="1"/>
    </xf>
    <xf numFmtId="0" fontId="8" fillId="6" borderId="7" xfId="0" applyFont="1" applyFill="1" applyBorder="1" applyAlignment="1">
      <alignment horizontal="left" wrapText="1"/>
    </xf>
    <xf numFmtId="0" fontId="8" fillId="6" borderId="7" xfId="0" applyFont="1" applyFill="1" applyBorder="1" applyAlignment="1">
      <alignment horizontal="left"/>
    </xf>
    <xf numFmtId="49" fontId="7" fillId="0" borderId="7" xfId="0" applyNumberFormat="1" applyFont="1" applyBorder="1" applyAlignment="1">
      <alignment horizontal="left" vertical="top"/>
    </xf>
    <xf numFmtId="0" fontId="6" fillId="2" borderId="11" xfId="0" applyFont="1" applyFill="1" applyBorder="1" applyAlignment="1">
      <alignment vertical="top"/>
    </xf>
    <xf numFmtId="0" fontId="8" fillId="6" borderId="7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left" vertical="top"/>
    </xf>
    <xf numFmtId="0" fontId="7" fillId="0" borderId="7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7" xfId="0" applyFont="1" applyBorder="1" applyAlignment="1">
      <alignment horizontal="center" vertical="top"/>
    </xf>
    <xf numFmtId="0" fontId="6" fillId="0" borderId="0" xfId="0" applyFont="1" applyAlignment="1">
      <alignment vertical="center" textRotation="180"/>
    </xf>
    <xf numFmtId="0" fontId="6" fillId="0" borderId="0" xfId="0" applyFont="1" applyAlignment="1">
      <alignment vertical="center" textRotation="180" wrapText="1"/>
    </xf>
    <xf numFmtId="0" fontId="6" fillId="0" borderId="0" xfId="0" applyFont="1" applyAlignment="1">
      <alignment horizontal="center" vertical="center" textRotation="180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center" wrapText="1"/>
    </xf>
    <xf numFmtId="0" fontId="6" fillId="16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164" fontId="6" fillId="19" borderId="11" xfId="0" quotePrefix="1" applyNumberFormat="1" applyFont="1" applyFill="1" applyBorder="1" applyAlignment="1">
      <alignment horizontal="left" vertical="center"/>
    </xf>
    <xf numFmtId="0" fontId="19" fillId="14" borderId="16" xfId="2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6" fillId="16" borderId="5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19" borderId="11" xfId="0" applyFont="1" applyFill="1" applyBorder="1" applyAlignment="1">
      <alignment horizontal="left" vertical="center"/>
    </xf>
    <xf numFmtId="164" fontId="6" fillId="19" borderId="1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quotePrefix="1" applyFont="1" applyAlignment="1">
      <alignment horizontal="left" vertical="center" wrapText="1"/>
    </xf>
    <xf numFmtId="8" fontId="6" fillId="0" borderId="0" xfId="0" quotePrefix="1" applyNumberFormat="1" applyFont="1" applyAlignment="1">
      <alignment horizontal="left" vertical="center" wrapText="1"/>
    </xf>
    <xf numFmtId="0" fontId="6" fillId="9" borderId="21" xfId="0" applyFont="1" applyFill="1" applyBorder="1" applyAlignment="1">
      <alignment horizontal="left" vertical="center"/>
    </xf>
    <xf numFmtId="165" fontId="23" fillId="10" borderId="20" xfId="0" quotePrefix="1" applyNumberFormat="1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/>
    </xf>
    <xf numFmtId="0" fontId="21" fillId="18" borderId="13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16" borderId="9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16" borderId="0" xfId="0" applyFont="1" applyFill="1" applyAlignment="1">
      <alignment vertical="center"/>
    </xf>
    <xf numFmtId="0" fontId="21" fillId="18" borderId="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5" borderId="3" xfId="0" applyFont="1" applyFill="1" applyBorder="1" applyAlignment="1">
      <alignment horizontal="center" vertical="center"/>
    </xf>
    <xf numFmtId="0" fontId="21" fillId="20" borderId="7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1" fillId="21" borderId="6" xfId="0" applyFont="1" applyFill="1" applyBorder="1" applyAlignment="1">
      <alignment vertical="center"/>
    </xf>
    <xf numFmtId="0" fontId="11" fillId="21" borderId="0" xfId="0" applyFont="1" applyFill="1" applyAlignment="1">
      <alignment vertical="center"/>
    </xf>
    <xf numFmtId="0" fontId="6" fillId="7" borderId="3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24" fillId="5" borderId="1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16" borderId="5" xfId="0" applyFont="1" applyFill="1" applyBorder="1" applyAlignment="1">
      <alignment horizontal="center" vertical="center"/>
    </xf>
    <xf numFmtId="165" fontId="6" fillId="19" borderId="11" xfId="0" applyNumberFormat="1" applyFont="1" applyFill="1" applyBorder="1" applyAlignment="1">
      <alignment horizontal="left" vertical="center"/>
    </xf>
    <xf numFmtId="165" fontId="25" fillId="11" borderId="10" xfId="0" applyNumberFormat="1" applyFont="1" applyFill="1" applyBorder="1" applyAlignment="1">
      <alignment horizontal="center" vertical="center"/>
    </xf>
    <xf numFmtId="0" fontId="6" fillId="16" borderId="8" xfId="0" applyFont="1" applyFill="1" applyBorder="1" applyAlignment="1">
      <alignment horizontal="center" vertical="center"/>
    </xf>
    <xf numFmtId="0" fontId="6" fillId="16" borderId="2" xfId="0" applyFont="1" applyFill="1" applyBorder="1" applyAlignment="1">
      <alignment horizontal="center" vertical="center"/>
    </xf>
    <xf numFmtId="0" fontId="6" fillId="16" borderId="6" xfId="0" applyFont="1" applyFill="1" applyBorder="1" applyAlignment="1">
      <alignment horizontal="center" vertical="center"/>
    </xf>
    <xf numFmtId="0" fontId="6" fillId="19" borderId="6" xfId="0" applyFont="1" applyFill="1" applyBorder="1" applyAlignment="1">
      <alignment vertical="top"/>
    </xf>
    <xf numFmtId="0" fontId="6" fillId="19" borderId="0" xfId="0" applyFont="1" applyFill="1" applyAlignment="1">
      <alignment vertical="top"/>
    </xf>
    <xf numFmtId="0" fontId="6" fillId="19" borderId="5" xfId="0" applyFont="1" applyFill="1" applyBorder="1" applyAlignment="1">
      <alignment vertical="top"/>
    </xf>
    <xf numFmtId="0" fontId="10" fillId="19" borderId="0" xfId="0" applyFont="1" applyFill="1" applyAlignment="1">
      <alignment horizontal="center" vertical="center" wrapText="1"/>
    </xf>
    <xf numFmtId="0" fontId="10" fillId="19" borderId="5" xfId="0" applyFont="1" applyFill="1" applyBorder="1" applyAlignment="1">
      <alignment horizontal="center" vertical="center" wrapText="1"/>
    </xf>
    <xf numFmtId="0" fontId="9" fillId="19" borderId="0" xfId="0" applyFont="1" applyFill="1" applyAlignment="1">
      <alignment horizontal="center" vertical="center" textRotation="90"/>
    </xf>
    <xf numFmtId="0" fontId="6" fillId="19" borderId="0" xfId="0" applyFont="1" applyFill="1" applyAlignment="1">
      <alignment vertical="top" wrapText="1"/>
    </xf>
    <xf numFmtId="0" fontId="9" fillId="0" borderId="0" xfId="0" applyFont="1" applyAlignment="1" applyProtection="1">
      <alignment horizontal="center" vertical="top"/>
      <protection locked="0"/>
    </xf>
    <xf numFmtId="0" fontId="6" fillId="16" borderId="0" xfId="0" applyFont="1" applyFill="1" applyAlignment="1">
      <alignment horizontal="left" vertical="center"/>
    </xf>
    <xf numFmtId="164" fontId="23" fillId="10" borderId="30" xfId="0" quotePrefix="1" applyNumberFormat="1" applyFont="1" applyFill="1" applyBorder="1" applyAlignment="1">
      <alignment horizontal="left" vertical="center"/>
    </xf>
    <xf numFmtId="0" fontId="6" fillId="9" borderId="32" xfId="0" applyFont="1" applyFill="1" applyBorder="1" applyAlignment="1">
      <alignment horizontal="left" vertical="center"/>
    </xf>
    <xf numFmtId="164" fontId="6" fillId="16" borderId="0" xfId="0" applyNumberFormat="1" applyFont="1" applyFill="1" applyAlignment="1">
      <alignment horizontal="left" vertical="center"/>
    </xf>
    <xf numFmtId="0" fontId="6" fillId="16" borderId="44" xfId="0" applyFont="1" applyFill="1" applyBorder="1" applyAlignment="1">
      <alignment vertical="center"/>
    </xf>
    <xf numFmtId="0" fontId="6" fillId="16" borderId="45" xfId="0" applyFont="1" applyFill="1" applyBorder="1" applyAlignment="1">
      <alignment vertical="center"/>
    </xf>
    <xf numFmtId="0" fontId="6" fillId="16" borderId="46" xfId="0" applyFont="1" applyFill="1" applyBorder="1" applyAlignment="1">
      <alignment vertical="center"/>
    </xf>
    <xf numFmtId="0" fontId="6" fillId="16" borderId="39" xfId="0" applyFont="1" applyFill="1" applyBorder="1" applyAlignment="1">
      <alignment vertical="center"/>
    </xf>
    <xf numFmtId="0" fontId="6" fillId="10" borderId="10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21" fillId="20" borderId="14" xfId="0" applyFont="1" applyFill="1" applyBorder="1" applyAlignment="1">
      <alignment horizontal="center" vertical="center"/>
    </xf>
    <xf numFmtId="0" fontId="6" fillId="16" borderId="10" xfId="0" applyFont="1" applyFill="1" applyBorder="1" applyAlignment="1">
      <alignment horizontal="center" vertical="center"/>
    </xf>
    <xf numFmtId="0" fontId="6" fillId="16" borderId="11" xfId="0" applyFont="1" applyFill="1" applyBorder="1" applyAlignment="1">
      <alignment horizontal="center" vertical="center"/>
    </xf>
    <xf numFmtId="0" fontId="6" fillId="16" borderId="12" xfId="0" applyFont="1" applyFill="1" applyBorder="1" applyAlignment="1">
      <alignment horizontal="center" vertical="center"/>
    </xf>
    <xf numFmtId="0" fontId="6" fillId="16" borderId="8" xfId="0" applyFont="1" applyFill="1" applyBorder="1" applyAlignment="1">
      <alignment vertical="center" wrapText="1"/>
    </xf>
    <xf numFmtId="0" fontId="6" fillId="16" borderId="9" xfId="0" applyFont="1" applyFill="1" applyBorder="1" applyAlignment="1">
      <alignment vertical="center" wrapText="1"/>
    </xf>
    <xf numFmtId="0" fontId="6" fillId="16" borderId="3" xfId="0" applyFont="1" applyFill="1" applyBorder="1" applyAlignment="1">
      <alignment vertical="center" wrapText="1"/>
    </xf>
    <xf numFmtId="0" fontId="6" fillId="16" borderId="6" xfId="0" applyFont="1" applyFill="1" applyBorder="1" applyAlignment="1">
      <alignment vertical="center" wrapText="1"/>
    </xf>
    <xf numFmtId="0" fontId="6" fillId="16" borderId="0" xfId="0" applyFont="1" applyFill="1" applyAlignment="1">
      <alignment vertical="center" wrapText="1"/>
    </xf>
    <xf numFmtId="0" fontId="26" fillId="22" borderId="10" xfId="0" applyFont="1" applyFill="1" applyBorder="1" applyAlignment="1">
      <alignment horizontal="right" vertical="center"/>
    </xf>
    <xf numFmtId="0" fontId="6" fillId="16" borderId="2" xfId="0" applyFont="1" applyFill="1" applyBorder="1" applyAlignment="1">
      <alignment vertical="center" wrapText="1"/>
    </xf>
    <xf numFmtId="0" fontId="6" fillId="16" borderId="5" xfId="0" applyFont="1" applyFill="1" applyBorder="1" applyAlignment="1">
      <alignment vertical="center" wrapText="1"/>
    </xf>
    <xf numFmtId="0" fontId="29" fillId="6" borderId="1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top"/>
      <protection locked="0"/>
    </xf>
    <xf numFmtId="0" fontId="6" fillId="3" borderId="0" xfId="0" applyFont="1" applyFill="1" applyAlignment="1">
      <alignment vertical="center" textRotation="180"/>
    </xf>
    <xf numFmtId="0" fontId="6" fillId="3" borderId="5" xfId="0" applyFont="1" applyFill="1" applyBorder="1" applyAlignment="1">
      <alignment vertical="center" textRotation="180"/>
    </xf>
    <xf numFmtId="0" fontId="6" fillId="3" borderId="3" xfId="0" applyFont="1" applyFill="1" applyBorder="1" applyAlignment="1">
      <alignment vertical="center" textRotation="180"/>
    </xf>
    <xf numFmtId="0" fontId="6" fillId="3" borderId="4" xfId="0" applyFont="1" applyFill="1" applyBorder="1" applyAlignment="1">
      <alignment vertical="center" textRotation="180"/>
    </xf>
    <xf numFmtId="0" fontId="6" fillId="3" borderId="1" xfId="0" applyFont="1" applyFill="1" applyBorder="1" applyAlignment="1">
      <alignment vertical="center" textRotation="180"/>
    </xf>
    <xf numFmtId="0" fontId="6" fillId="3" borderId="2" xfId="0" applyFont="1" applyFill="1" applyBorder="1" applyAlignment="1">
      <alignment vertical="center" textRotation="180"/>
    </xf>
    <xf numFmtId="0" fontId="9" fillId="3" borderId="0" xfId="0" applyFont="1" applyFill="1" applyAlignment="1" applyProtection="1">
      <alignment horizontal="center" vertical="top" wrapText="1"/>
      <protection locked="0"/>
    </xf>
    <xf numFmtId="0" fontId="6" fillId="13" borderId="0" xfId="0" applyFont="1" applyFill="1" applyAlignment="1">
      <alignment horizontal="center" vertical="center" wrapText="1"/>
    </xf>
    <xf numFmtId="0" fontId="0" fillId="0" borderId="18" xfId="0" applyBorder="1" applyAlignment="1">
      <alignment vertical="center"/>
    </xf>
    <xf numFmtId="164" fontId="6" fillId="16" borderId="0" xfId="0" quotePrefix="1" applyNumberFormat="1" applyFont="1" applyFill="1" applyAlignment="1">
      <alignment horizontal="left" vertical="center"/>
    </xf>
    <xf numFmtId="0" fontId="6" fillId="9" borderId="43" xfId="0" applyFont="1" applyFill="1" applyBorder="1" applyAlignment="1">
      <alignment horizontal="left" vertical="center"/>
    </xf>
    <xf numFmtId="0" fontId="6" fillId="9" borderId="41" xfId="0" applyFont="1" applyFill="1" applyBorder="1" applyAlignment="1">
      <alignment horizontal="left" vertical="center"/>
    </xf>
    <xf numFmtId="164" fontId="23" fillId="10" borderId="34" xfId="0" quotePrefix="1" applyNumberFormat="1" applyFont="1" applyFill="1" applyBorder="1" applyAlignment="1">
      <alignment horizontal="left" vertical="center"/>
    </xf>
    <xf numFmtId="0" fontId="6" fillId="9" borderId="38" xfId="0" applyFont="1" applyFill="1" applyBorder="1" applyAlignment="1">
      <alignment horizontal="left" vertical="center"/>
    </xf>
    <xf numFmtId="165" fontId="23" fillId="10" borderId="40" xfId="0" quotePrefix="1" applyNumberFormat="1" applyFont="1" applyFill="1" applyBorder="1" applyAlignment="1">
      <alignment horizontal="left" vertical="center"/>
    </xf>
    <xf numFmtId="1" fontId="6" fillId="16" borderId="0" xfId="0" quotePrefix="1" applyNumberFormat="1" applyFont="1" applyFill="1" applyAlignment="1">
      <alignment horizontal="right" vertical="center"/>
    </xf>
    <xf numFmtId="0" fontId="6" fillId="9" borderId="33" xfId="0" applyFont="1" applyFill="1" applyBorder="1" applyAlignment="1">
      <alignment horizontal="left" vertical="center"/>
    </xf>
    <xf numFmtId="164" fontId="6" fillId="23" borderId="33" xfId="0" applyNumberFormat="1" applyFont="1" applyFill="1" applyBorder="1" applyAlignment="1">
      <alignment horizontal="center" vertical="center"/>
    </xf>
    <xf numFmtId="164" fontId="6" fillId="3" borderId="52" xfId="0" applyNumberFormat="1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19" borderId="36" xfId="0" applyFont="1" applyFill="1" applyBorder="1" applyAlignment="1">
      <alignment horizontal="left" vertical="center"/>
    </xf>
    <xf numFmtId="0" fontId="22" fillId="6" borderId="35" xfId="0" applyFont="1" applyFill="1" applyBorder="1" applyAlignment="1">
      <alignment horizontal="center" vertical="center"/>
    </xf>
    <xf numFmtId="164" fontId="6" fillId="5" borderId="35" xfId="0" quotePrefix="1" applyNumberFormat="1" applyFont="1" applyFill="1" applyBorder="1" applyAlignment="1">
      <alignment horizontal="center" vertical="center"/>
    </xf>
    <xf numFmtId="164" fontId="6" fillId="19" borderId="36" xfId="0" quotePrefix="1" applyNumberFormat="1" applyFont="1" applyFill="1" applyBorder="1" applyAlignment="1">
      <alignment horizontal="left" vertical="center"/>
    </xf>
    <xf numFmtId="164" fontId="6" fillId="13" borderId="35" xfId="0" applyNumberFormat="1" applyFont="1" applyFill="1" applyBorder="1" applyAlignment="1">
      <alignment horizontal="center" vertical="center"/>
    </xf>
    <xf numFmtId="164" fontId="6" fillId="19" borderId="36" xfId="0" applyNumberFormat="1" applyFont="1" applyFill="1" applyBorder="1" applyAlignment="1">
      <alignment horizontal="left" vertical="center"/>
    </xf>
    <xf numFmtId="164" fontId="21" fillId="18" borderId="35" xfId="0" quotePrefix="1" applyNumberFormat="1" applyFont="1" applyFill="1" applyBorder="1" applyAlignment="1">
      <alignment horizontal="center" vertical="center"/>
    </xf>
    <xf numFmtId="165" fontId="6" fillId="9" borderId="35" xfId="0" applyNumberFormat="1" applyFont="1" applyFill="1" applyBorder="1" applyAlignment="1">
      <alignment horizontal="center" vertical="center"/>
    </xf>
    <xf numFmtId="165" fontId="6" fillId="19" borderId="36" xfId="0" applyNumberFormat="1" applyFont="1" applyFill="1" applyBorder="1" applyAlignment="1">
      <alignment horizontal="left" vertical="center"/>
    </xf>
    <xf numFmtId="165" fontId="6" fillId="8" borderId="35" xfId="0" applyNumberFormat="1" applyFont="1" applyFill="1" applyBorder="1" applyAlignment="1">
      <alignment horizontal="center" vertical="center"/>
    </xf>
    <xf numFmtId="165" fontId="25" fillId="11" borderId="35" xfId="0" applyNumberFormat="1" applyFont="1" applyFill="1" applyBorder="1" applyAlignment="1">
      <alignment horizontal="center" vertical="center"/>
    </xf>
    <xf numFmtId="165" fontId="6" fillId="16" borderId="38" xfId="0" applyNumberFormat="1" applyFont="1" applyFill="1" applyBorder="1" applyAlignment="1">
      <alignment horizontal="center" vertical="center"/>
    </xf>
    <xf numFmtId="165" fontId="6" fillId="19" borderId="22" xfId="0" applyNumberFormat="1" applyFont="1" applyFill="1" applyBorder="1" applyAlignment="1">
      <alignment horizontal="left" vertical="center"/>
    </xf>
    <xf numFmtId="165" fontId="6" fillId="19" borderId="40" xfId="0" applyNumberFormat="1" applyFont="1" applyFill="1" applyBorder="1" applyAlignment="1">
      <alignment horizontal="left" vertical="center"/>
    </xf>
    <xf numFmtId="0" fontId="6" fillId="4" borderId="3" xfId="0" applyFont="1" applyFill="1" applyBorder="1" applyAlignment="1">
      <alignment vertical="top"/>
    </xf>
    <xf numFmtId="0" fontId="6" fillId="4" borderId="0" xfId="0" applyFont="1" applyFill="1" applyAlignment="1">
      <alignment horizontal="center" vertical="top"/>
    </xf>
    <xf numFmtId="0" fontId="6" fillId="4" borderId="3" xfId="0" applyFont="1" applyFill="1" applyBorder="1" applyAlignment="1">
      <alignment horizontal="center" vertical="top"/>
    </xf>
    <xf numFmtId="0" fontId="6" fillId="4" borderId="4" xfId="0" applyFont="1" applyFill="1" applyBorder="1" applyAlignment="1">
      <alignment vertical="top"/>
    </xf>
    <xf numFmtId="0" fontId="10" fillId="19" borderId="8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vertical="center" wrapText="1"/>
    </xf>
    <xf numFmtId="0" fontId="10" fillId="19" borderId="2" xfId="0" applyFont="1" applyFill="1" applyBorder="1" applyAlignment="1">
      <alignment horizontal="center" vertical="center" wrapText="1"/>
    </xf>
    <xf numFmtId="0" fontId="10" fillId="19" borderId="6" xfId="0" applyFont="1" applyFill="1" applyBorder="1" applyAlignment="1">
      <alignment horizontal="center" vertical="center" wrapText="1"/>
    </xf>
    <xf numFmtId="0" fontId="10" fillId="19" borderId="0" xfId="0" applyFont="1" applyFill="1" applyAlignment="1">
      <alignment horizontal="center" vertical="center" wrapText="1"/>
    </xf>
    <xf numFmtId="0" fontId="10" fillId="19" borderId="5" xfId="0" applyFont="1" applyFill="1" applyBorder="1" applyAlignment="1">
      <alignment horizontal="center" vertical="center" wrapText="1"/>
    </xf>
    <xf numFmtId="0" fontId="10" fillId="19" borderId="9" xfId="0" applyFont="1" applyFill="1" applyBorder="1" applyAlignment="1">
      <alignment horizontal="center" vertical="center" wrapText="1"/>
    </xf>
    <xf numFmtId="0" fontId="10" fillId="19" borderId="3" xfId="0" applyFont="1" applyFill="1" applyBorder="1" applyAlignment="1">
      <alignment horizontal="center" vertical="center" wrapText="1"/>
    </xf>
    <xf numFmtId="0" fontId="10" fillId="19" borderId="4" xfId="0" applyFont="1" applyFill="1" applyBorder="1" applyAlignment="1">
      <alignment horizontal="center" vertical="center" wrapText="1"/>
    </xf>
    <xf numFmtId="166" fontId="6" fillId="3" borderId="0" xfId="0" applyNumberFormat="1" applyFont="1" applyFill="1" applyAlignment="1">
      <alignment horizontal="right" vertical="center"/>
    </xf>
    <xf numFmtId="166" fontId="6" fillId="3" borderId="3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righ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6" fillId="19" borderId="0" xfId="0" applyFont="1" applyFill="1" applyAlignment="1">
      <alignment horizontal="center" vertical="top"/>
    </xf>
    <xf numFmtId="0" fontId="16" fillId="19" borderId="5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10" fillId="19" borderId="7" xfId="0" applyFont="1" applyFill="1" applyBorder="1" applyAlignment="1">
      <alignment horizontal="left" vertical="center" wrapText="1"/>
    </xf>
    <xf numFmtId="0" fontId="10" fillId="19" borderId="8" xfId="0" applyFont="1" applyFill="1" applyBorder="1" applyAlignment="1">
      <alignment horizontal="left" vertical="top" wrapText="1"/>
    </xf>
    <xf numFmtId="0" fontId="10" fillId="19" borderId="1" xfId="0" applyFont="1" applyFill="1" applyBorder="1" applyAlignment="1">
      <alignment horizontal="left" vertical="top" wrapText="1"/>
    </xf>
    <xf numFmtId="0" fontId="10" fillId="19" borderId="2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horizontal="left" vertical="top" wrapText="1"/>
      <protection locked="0"/>
    </xf>
    <xf numFmtId="0" fontId="10" fillId="19" borderId="6" xfId="0" applyFont="1" applyFill="1" applyBorder="1" applyAlignment="1">
      <alignment horizontal="left" vertical="top" wrapText="1"/>
    </xf>
    <xf numFmtId="0" fontId="10" fillId="19" borderId="0" xfId="0" applyFont="1" applyFill="1" applyAlignment="1">
      <alignment horizontal="left" vertical="top" wrapText="1"/>
    </xf>
    <xf numFmtId="0" fontId="10" fillId="19" borderId="5" xfId="0" applyFont="1" applyFill="1" applyBorder="1" applyAlignment="1">
      <alignment horizontal="left" vertical="top" wrapText="1"/>
    </xf>
    <xf numFmtId="0" fontId="10" fillId="19" borderId="9" xfId="0" applyFont="1" applyFill="1" applyBorder="1" applyAlignment="1">
      <alignment horizontal="left" vertical="top" wrapText="1"/>
    </xf>
    <xf numFmtId="0" fontId="10" fillId="19" borderId="3" xfId="0" applyFont="1" applyFill="1" applyBorder="1" applyAlignment="1">
      <alignment horizontal="left" vertical="top" wrapText="1"/>
    </xf>
    <xf numFmtId="0" fontId="10" fillId="19" borderId="4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0" fillId="19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top"/>
    </xf>
    <xf numFmtId="0" fontId="6" fillId="2" borderId="11" xfId="0" applyFont="1" applyFill="1" applyBorder="1" applyAlignment="1">
      <alignment horizontal="left" vertical="top"/>
    </xf>
    <xf numFmtId="0" fontId="17" fillId="2" borderId="11" xfId="1" applyFont="1" applyFill="1" applyBorder="1" applyAlignment="1" applyProtection="1">
      <alignment horizontal="center" vertical="top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15" fillId="12" borderId="8" xfId="0" applyFont="1" applyFill="1" applyBorder="1" applyAlignment="1">
      <alignment horizontal="left" vertical="top" wrapText="1"/>
    </xf>
    <xf numFmtId="0" fontId="15" fillId="12" borderId="1" xfId="0" applyFont="1" applyFill="1" applyBorder="1" applyAlignment="1">
      <alignment horizontal="left" vertical="top" wrapText="1"/>
    </xf>
    <xf numFmtId="0" fontId="15" fillId="12" borderId="2" xfId="0" applyFont="1" applyFill="1" applyBorder="1" applyAlignment="1">
      <alignment horizontal="left" vertical="top" wrapText="1"/>
    </xf>
    <xf numFmtId="0" fontId="12" fillId="19" borderId="8" xfId="0" applyFont="1" applyFill="1" applyBorder="1" applyAlignment="1">
      <alignment horizontal="center" vertical="top" wrapText="1"/>
    </xf>
    <xf numFmtId="0" fontId="12" fillId="19" borderId="1" xfId="0" applyFont="1" applyFill="1" applyBorder="1" applyAlignment="1">
      <alignment horizontal="center" vertical="top" wrapText="1"/>
    </xf>
    <xf numFmtId="0" fontId="12" fillId="19" borderId="2" xfId="0" applyFont="1" applyFill="1" applyBorder="1" applyAlignment="1">
      <alignment horizontal="center" vertical="top" wrapText="1"/>
    </xf>
    <xf numFmtId="0" fontId="12" fillId="19" borderId="6" xfId="0" applyFont="1" applyFill="1" applyBorder="1" applyAlignment="1">
      <alignment horizontal="center" vertical="top" wrapText="1"/>
    </xf>
    <xf numFmtId="0" fontId="12" fillId="19" borderId="0" xfId="0" applyFont="1" applyFill="1" applyAlignment="1">
      <alignment horizontal="center" vertical="top" wrapText="1"/>
    </xf>
    <xf numFmtId="0" fontId="12" fillId="19" borderId="5" xfId="0" applyFont="1" applyFill="1" applyBorder="1" applyAlignment="1">
      <alignment horizontal="center" vertical="top" wrapText="1"/>
    </xf>
    <xf numFmtId="49" fontId="9" fillId="0" borderId="1" xfId="0" applyNumberFormat="1" applyFont="1" applyBorder="1" applyAlignment="1" applyProtection="1">
      <alignment horizontal="left" vertical="top"/>
      <protection locked="0"/>
    </xf>
    <xf numFmtId="49" fontId="6" fillId="3" borderId="1" xfId="0" applyNumberFormat="1" applyFont="1" applyFill="1" applyBorder="1" applyAlignment="1">
      <alignment horizontal="left" vertical="top"/>
    </xf>
    <xf numFmtId="49" fontId="9" fillId="0" borderId="2" xfId="0" applyNumberFormat="1" applyFont="1" applyBorder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49" fontId="6" fillId="3" borderId="0" xfId="0" applyNumberFormat="1" applyFont="1" applyFill="1" applyAlignment="1">
      <alignment horizontal="left" vertical="top"/>
    </xf>
    <xf numFmtId="49" fontId="9" fillId="0" borderId="5" xfId="0" applyNumberFormat="1" applyFont="1" applyBorder="1" applyAlignment="1" applyProtection="1">
      <alignment horizontal="left" vertical="top"/>
      <protection locked="0"/>
    </xf>
    <xf numFmtId="0" fontId="6" fillId="3" borderId="6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49" fontId="3" fillId="0" borderId="0" xfId="1" applyNumberFormat="1" applyBorder="1" applyAlignment="1" applyProtection="1">
      <alignment horizontal="left" vertical="top"/>
      <protection locked="0"/>
    </xf>
    <xf numFmtId="0" fontId="6" fillId="3" borderId="9" xfId="0" applyFont="1" applyFill="1" applyBorder="1" applyAlignment="1">
      <alignment horizontal="left" vertical="top" shrinkToFit="1"/>
    </xf>
    <xf numFmtId="0" fontId="6" fillId="3" borderId="3" xfId="0" applyFont="1" applyFill="1" applyBorder="1" applyAlignment="1">
      <alignment horizontal="left" vertical="top" shrinkToFit="1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3" borderId="0" xfId="0" applyFont="1" applyFill="1" applyAlignment="1" applyProtection="1">
      <alignment horizontal="center" vertical="top"/>
      <protection locked="0"/>
    </xf>
    <xf numFmtId="0" fontId="9" fillId="3" borderId="5" xfId="0" applyFont="1" applyFill="1" applyBorder="1" applyAlignment="1" applyProtection="1">
      <alignment horizontal="center" vertical="top"/>
      <protection locked="0"/>
    </xf>
    <xf numFmtId="0" fontId="9" fillId="0" borderId="3" xfId="0" applyFont="1" applyBorder="1" applyAlignment="1" applyProtection="1">
      <alignment horizontal="center" vertical="top" shrinkToFit="1"/>
      <protection locked="0"/>
    </xf>
    <xf numFmtId="0" fontId="9" fillId="0" borderId="4" xfId="0" applyFont="1" applyBorder="1" applyAlignment="1" applyProtection="1">
      <alignment horizontal="center" vertical="top" shrinkToFit="1"/>
      <protection locked="0"/>
    </xf>
    <xf numFmtId="0" fontId="6" fillId="3" borderId="6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center" vertical="top"/>
    </xf>
    <xf numFmtId="0" fontId="9" fillId="3" borderId="5" xfId="0" applyFont="1" applyFill="1" applyBorder="1" applyAlignment="1">
      <alignment horizontal="center" vertical="top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top"/>
    </xf>
    <xf numFmtId="0" fontId="13" fillId="3" borderId="0" xfId="0" applyFont="1" applyFill="1" applyAlignment="1">
      <alignment horizontal="center" vertical="top"/>
    </xf>
    <xf numFmtId="0" fontId="13" fillId="3" borderId="5" xfId="0" applyFont="1" applyFill="1" applyBorder="1" applyAlignment="1">
      <alignment horizontal="center" vertical="top"/>
    </xf>
    <xf numFmtId="0" fontId="10" fillId="19" borderId="8" xfId="0" applyFont="1" applyFill="1" applyBorder="1" applyAlignment="1">
      <alignment horizontal="center" vertical="top" wrapText="1"/>
    </xf>
    <xf numFmtId="0" fontId="10" fillId="19" borderId="1" xfId="0" applyFont="1" applyFill="1" applyBorder="1" applyAlignment="1">
      <alignment horizontal="center" vertical="top" wrapText="1"/>
    </xf>
    <xf numFmtId="0" fontId="10" fillId="19" borderId="2" xfId="0" applyFont="1" applyFill="1" applyBorder="1" applyAlignment="1">
      <alignment horizontal="center" vertical="top" wrapText="1"/>
    </xf>
    <xf numFmtId="0" fontId="10" fillId="19" borderId="6" xfId="0" applyFont="1" applyFill="1" applyBorder="1" applyAlignment="1">
      <alignment horizontal="center" vertical="top" wrapText="1"/>
    </xf>
    <xf numFmtId="0" fontId="10" fillId="19" borderId="0" xfId="0" applyFont="1" applyFill="1" applyAlignment="1">
      <alignment horizontal="center" vertical="top" wrapText="1"/>
    </xf>
    <xf numFmtId="0" fontId="10" fillId="19" borderId="5" xfId="0" applyFont="1" applyFill="1" applyBorder="1" applyAlignment="1">
      <alignment horizontal="center" vertical="top" wrapText="1"/>
    </xf>
    <xf numFmtId="0" fontId="10" fillId="19" borderId="9" xfId="0" applyFont="1" applyFill="1" applyBorder="1" applyAlignment="1">
      <alignment horizontal="center" vertical="top" wrapText="1"/>
    </xf>
    <xf numFmtId="0" fontId="10" fillId="19" borderId="3" xfId="0" applyFont="1" applyFill="1" applyBorder="1" applyAlignment="1">
      <alignment horizontal="center" vertical="top" wrapText="1"/>
    </xf>
    <xf numFmtId="0" fontId="10" fillId="19" borderId="4" xfId="0" applyFont="1" applyFill="1" applyBorder="1" applyAlignment="1">
      <alignment horizontal="center" vertical="top" wrapText="1"/>
    </xf>
    <xf numFmtId="49" fontId="9" fillId="0" borderId="0" xfId="0" quotePrefix="1" applyNumberFormat="1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right" vertical="center" shrinkToFit="1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5" xfId="0" applyFont="1" applyBorder="1" applyAlignment="1" applyProtection="1">
      <alignment horizontal="center" vertical="top"/>
      <protection locked="0"/>
    </xf>
    <xf numFmtId="0" fontId="6" fillId="3" borderId="9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9" fillId="19" borderId="0" xfId="0" applyFont="1" applyFill="1" applyAlignment="1">
      <alignment horizontal="center" vertical="center" textRotation="90"/>
    </xf>
    <xf numFmtId="0" fontId="28" fillId="15" borderId="10" xfId="2" applyFont="1" applyFill="1" applyBorder="1" applyAlignment="1" applyProtection="1">
      <alignment horizontal="center" vertical="top" shrinkToFit="1"/>
    </xf>
    <xf numFmtId="0" fontId="28" fillId="15" borderId="11" xfId="2" applyFont="1" applyFill="1" applyBorder="1" applyAlignment="1" applyProtection="1">
      <alignment horizontal="center" vertical="top" shrinkToFit="1"/>
    </xf>
    <xf numFmtId="0" fontId="28" fillId="15" borderId="12" xfId="2" applyFont="1" applyFill="1" applyBorder="1" applyAlignment="1" applyProtection="1">
      <alignment horizontal="center" vertical="top" shrinkToFit="1"/>
    </xf>
    <xf numFmtId="0" fontId="26" fillId="22" borderId="11" xfId="0" applyFont="1" applyFill="1" applyBorder="1" applyAlignment="1">
      <alignment horizontal="left" vertical="center"/>
    </xf>
    <xf numFmtId="0" fontId="26" fillId="22" borderId="12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/>
    </xf>
    <xf numFmtId="0" fontId="6" fillId="4" borderId="6" xfId="0" applyFont="1" applyFill="1" applyBorder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0" fontId="6" fillId="4" borderId="9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vertical="top" wrapText="1"/>
    </xf>
    <xf numFmtId="0" fontId="6" fillId="4" borderId="2" xfId="0" applyFont="1" applyFill="1" applyBorder="1" applyAlignment="1">
      <alignment vertical="top" wrapText="1"/>
    </xf>
    <xf numFmtId="0" fontId="12" fillId="19" borderId="6" xfId="0" applyFont="1" applyFill="1" applyBorder="1" applyAlignment="1">
      <alignment horizontal="left" vertical="top"/>
    </xf>
    <xf numFmtId="0" fontId="12" fillId="19" borderId="0" xfId="0" applyFont="1" applyFill="1" applyAlignment="1">
      <alignment horizontal="left" vertical="top"/>
    </xf>
    <xf numFmtId="0" fontId="12" fillId="19" borderId="5" xfId="0" applyFont="1" applyFill="1" applyBorder="1" applyAlignment="1">
      <alignment horizontal="left" vertical="top"/>
    </xf>
    <xf numFmtId="0" fontId="6" fillId="4" borderId="0" xfId="0" applyFont="1" applyFill="1" applyAlignment="1">
      <alignment vertical="top"/>
    </xf>
    <xf numFmtId="0" fontId="6" fillId="4" borderId="5" xfId="0" applyFont="1" applyFill="1" applyBorder="1" applyAlignment="1">
      <alignment vertical="top"/>
    </xf>
    <xf numFmtId="0" fontId="27" fillId="19" borderId="6" xfId="0" applyFont="1" applyFill="1" applyBorder="1" applyAlignment="1">
      <alignment horizontal="center" wrapText="1"/>
    </xf>
    <xf numFmtId="0" fontId="27" fillId="19" borderId="0" xfId="0" applyFont="1" applyFill="1" applyAlignment="1">
      <alignment horizontal="center" wrapText="1"/>
    </xf>
    <xf numFmtId="0" fontId="27" fillId="19" borderId="5" xfId="0" applyFont="1" applyFill="1" applyBorder="1" applyAlignment="1">
      <alignment horizontal="center" wrapText="1"/>
    </xf>
    <xf numFmtId="0" fontId="6" fillId="4" borderId="0" xfId="0" applyFont="1" applyFill="1" applyAlignment="1">
      <alignment vertical="top" wrapText="1"/>
    </xf>
    <xf numFmtId="0" fontId="12" fillId="19" borderId="6" xfId="0" applyFont="1" applyFill="1" applyBorder="1" applyAlignment="1">
      <alignment horizontal="center" vertical="top"/>
    </xf>
    <xf numFmtId="0" fontId="12" fillId="19" borderId="0" xfId="0" applyFont="1" applyFill="1" applyAlignment="1">
      <alignment horizontal="center" vertical="top"/>
    </xf>
    <xf numFmtId="0" fontId="12" fillId="19" borderId="5" xfId="0" applyFont="1" applyFill="1" applyBorder="1" applyAlignment="1">
      <alignment horizontal="center" vertical="top"/>
    </xf>
    <xf numFmtId="0" fontId="12" fillId="19" borderId="9" xfId="0" applyFont="1" applyFill="1" applyBorder="1" applyAlignment="1">
      <alignment horizontal="center" vertical="top"/>
    </xf>
    <xf numFmtId="0" fontId="12" fillId="19" borderId="3" xfId="0" applyFont="1" applyFill="1" applyBorder="1" applyAlignment="1">
      <alignment horizontal="center" vertical="top"/>
    </xf>
    <xf numFmtId="0" fontId="12" fillId="19" borderId="4" xfId="0" applyFont="1" applyFill="1" applyBorder="1" applyAlignment="1">
      <alignment horizontal="center" vertical="top"/>
    </xf>
    <xf numFmtId="0" fontId="0" fillId="3" borderId="8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6" fillId="3" borderId="9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6" fillId="14" borderId="6" xfId="0" applyFont="1" applyFill="1" applyBorder="1" applyAlignment="1">
      <alignment horizontal="center" vertical="center" wrapText="1"/>
    </xf>
    <xf numFmtId="0" fontId="6" fillId="14" borderId="0" xfId="0" applyFont="1" applyFill="1" applyAlignment="1">
      <alignment horizontal="center" vertical="center" wrapText="1"/>
    </xf>
    <xf numFmtId="0" fontId="6" fillId="14" borderId="5" xfId="0" applyFont="1" applyFill="1" applyBorder="1" applyAlignment="1">
      <alignment horizontal="center" vertical="center" wrapText="1"/>
    </xf>
    <xf numFmtId="0" fontId="6" fillId="14" borderId="9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horizontal="center" vertical="center" wrapText="1"/>
    </xf>
    <xf numFmtId="0" fontId="25" fillId="11" borderId="0" xfId="0" applyFont="1" applyFill="1" applyAlignment="1">
      <alignment horizontal="left" vertical="center"/>
    </xf>
    <xf numFmtId="0" fontId="25" fillId="11" borderId="5" xfId="0" applyFont="1" applyFill="1" applyBorder="1" applyAlignment="1">
      <alignment horizontal="left" vertical="center"/>
    </xf>
    <xf numFmtId="0" fontId="6" fillId="13" borderId="7" xfId="0" applyFont="1" applyFill="1" applyBorder="1" applyAlignment="1">
      <alignment horizontal="left" vertical="center" wrapText="1"/>
    </xf>
    <xf numFmtId="0" fontId="6" fillId="13" borderId="14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16" borderId="14" xfId="0" applyFont="1" applyFill="1" applyBorder="1" applyAlignment="1">
      <alignment horizontal="center" vertical="center"/>
    </xf>
    <xf numFmtId="0" fontId="6" fillId="16" borderId="1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13" borderId="8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left" vertical="center" wrapText="1"/>
    </xf>
    <xf numFmtId="0" fontId="6" fillId="13" borderId="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25" fillId="11" borderId="11" xfId="0" applyFont="1" applyFill="1" applyBorder="1" applyAlignment="1">
      <alignment horizontal="left" vertical="center" wrapText="1"/>
    </xf>
    <xf numFmtId="0" fontId="25" fillId="11" borderId="12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13" borderId="3" xfId="0" applyFont="1" applyFill="1" applyBorder="1" applyAlignment="1">
      <alignment horizontal="left" vertical="center" wrapText="1"/>
    </xf>
    <xf numFmtId="0" fontId="6" fillId="13" borderId="4" xfId="0" applyFont="1" applyFill="1" applyBorder="1" applyAlignment="1">
      <alignment horizontal="left" vertical="center" wrapText="1"/>
    </xf>
    <xf numFmtId="0" fontId="25" fillId="11" borderId="1" xfId="0" applyFont="1" applyFill="1" applyBorder="1" applyAlignment="1">
      <alignment horizontal="left" vertical="center" wrapText="1"/>
    </xf>
    <xf numFmtId="0" fontId="25" fillId="11" borderId="2" xfId="0" applyFont="1" applyFill="1" applyBorder="1" applyAlignment="1">
      <alignment horizontal="left" vertical="center" wrapText="1"/>
    </xf>
    <xf numFmtId="0" fontId="25" fillId="11" borderId="3" xfId="0" applyFont="1" applyFill="1" applyBorder="1" applyAlignment="1">
      <alignment horizontal="left" vertical="center" wrapText="1"/>
    </xf>
    <xf numFmtId="0" fontId="25" fillId="11" borderId="4" xfId="0" applyFont="1" applyFill="1" applyBorder="1" applyAlignment="1">
      <alignment horizontal="left" vertical="center" wrapText="1"/>
    </xf>
    <xf numFmtId="0" fontId="6" fillId="17" borderId="11" xfId="0" applyFont="1" applyFill="1" applyBorder="1" applyAlignment="1">
      <alignment horizontal="left" vertical="center"/>
    </xf>
    <xf numFmtId="0" fontId="6" fillId="17" borderId="12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6" fillId="17" borderId="10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5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left" vertical="center"/>
    </xf>
    <xf numFmtId="0" fontId="21" fillId="20" borderId="10" xfId="0" applyFont="1" applyFill="1" applyBorder="1" applyAlignment="1">
      <alignment horizontal="center" vertical="center"/>
    </xf>
    <xf numFmtId="0" fontId="21" fillId="20" borderId="11" xfId="0" applyFont="1" applyFill="1" applyBorder="1" applyAlignment="1">
      <alignment horizontal="center" vertical="center"/>
    </xf>
    <xf numFmtId="0" fontId="21" fillId="20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5" xfId="0" applyFont="1" applyFill="1" applyBorder="1" applyAlignment="1">
      <alignment vertical="center"/>
    </xf>
    <xf numFmtId="0" fontId="19" fillId="14" borderId="10" xfId="2" applyFont="1" applyFill="1" applyBorder="1" applyAlignment="1">
      <alignment horizontal="center" vertical="center"/>
    </xf>
    <xf numFmtId="0" fontId="19" fillId="14" borderId="11" xfId="2" applyFont="1" applyFill="1" applyBorder="1" applyAlignment="1">
      <alignment horizontal="center" vertical="center"/>
    </xf>
    <xf numFmtId="0" fontId="19" fillId="14" borderId="12" xfId="2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25" fillId="11" borderId="24" xfId="0" applyFont="1" applyFill="1" applyBorder="1" applyAlignment="1">
      <alignment horizontal="center" vertical="center" wrapText="1"/>
    </xf>
    <xf numFmtId="0" fontId="25" fillId="11" borderId="25" xfId="0" applyFont="1" applyFill="1" applyBorder="1" applyAlignment="1">
      <alignment horizontal="center" vertical="center" wrapText="1"/>
    </xf>
    <xf numFmtId="0" fontId="25" fillId="11" borderId="26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left" vertical="center" wrapText="1"/>
    </xf>
    <xf numFmtId="0" fontId="6" fillId="13" borderId="11" xfId="0" applyFont="1" applyFill="1" applyBorder="1" applyAlignment="1">
      <alignment horizontal="left" vertical="center" wrapText="1"/>
    </xf>
    <xf numFmtId="0" fontId="6" fillId="13" borderId="12" xfId="0" applyFont="1" applyFill="1" applyBorder="1" applyAlignment="1">
      <alignment horizontal="left" vertical="center" wrapText="1"/>
    </xf>
    <xf numFmtId="0" fontId="25" fillId="11" borderId="27" xfId="0" applyFont="1" applyFill="1" applyBorder="1" applyAlignment="1">
      <alignment horizontal="center" vertical="center" wrapText="1"/>
    </xf>
    <xf numFmtId="0" fontId="25" fillId="11" borderId="28" xfId="0" applyFont="1" applyFill="1" applyBorder="1" applyAlignment="1">
      <alignment horizontal="center" vertical="center" wrapText="1"/>
    </xf>
    <xf numFmtId="0" fontId="25" fillId="11" borderId="29" xfId="0" applyFont="1" applyFill="1" applyBorder="1" applyAlignment="1">
      <alignment horizontal="center" vertical="center" wrapText="1"/>
    </xf>
    <xf numFmtId="0" fontId="25" fillId="11" borderId="6" xfId="0" applyFont="1" applyFill="1" applyBorder="1" applyAlignment="1">
      <alignment horizontal="center" vertical="center" wrapText="1"/>
    </xf>
    <xf numFmtId="0" fontId="25" fillId="11" borderId="0" xfId="0" applyFont="1" applyFill="1" applyAlignment="1">
      <alignment horizontal="center" vertical="center" wrapText="1"/>
    </xf>
    <xf numFmtId="0" fontId="25" fillId="11" borderId="5" xfId="0" applyFont="1" applyFill="1" applyBorder="1" applyAlignment="1">
      <alignment horizontal="center" vertical="center" wrapText="1"/>
    </xf>
    <xf numFmtId="0" fontId="25" fillId="11" borderId="49" xfId="0" applyFont="1" applyFill="1" applyBorder="1" applyAlignment="1">
      <alignment horizontal="center" vertical="center" wrapText="1"/>
    </xf>
    <xf numFmtId="0" fontId="25" fillId="11" borderId="50" xfId="0" applyFont="1" applyFill="1" applyBorder="1" applyAlignment="1">
      <alignment horizontal="center" vertical="center" wrapText="1"/>
    </xf>
    <xf numFmtId="0" fontId="25" fillId="11" borderId="51" xfId="0" applyFont="1" applyFill="1" applyBorder="1" applyAlignment="1">
      <alignment horizontal="center" vertical="center" wrapText="1"/>
    </xf>
    <xf numFmtId="0" fontId="25" fillId="11" borderId="24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20" fillId="24" borderId="8" xfId="0" applyFont="1" applyFill="1" applyBorder="1" applyAlignment="1">
      <alignment horizontal="center" vertical="center" wrapText="1"/>
    </xf>
    <xf numFmtId="0" fontId="20" fillId="24" borderId="1" xfId="0" applyFont="1" applyFill="1" applyBorder="1" applyAlignment="1">
      <alignment horizontal="center" vertical="center" wrapText="1"/>
    </xf>
    <xf numFmtId="0" fontId="20" fillId="24" borderId="2" xfId="0" applyFont="1" applyFill="1" applyBorder="1" applyAlignment="1">
      <alignment horizontal="center" vertical="center" wrapText="1"/>
    </xf>
    <xf numFmtId="0" fontId="20" fillId="24" borderId="6" xfId="0" applyFont="1" applyFill="1" applyBorder="1" applyAlignment="1">
      <alignment horizontal="center" vertical="center" wrapText="1"/>
    </xf>
    <xf numFmtId="0" fontId="20" fillId="24" borderId="0" xfId="0" applyFont="1" applyFill="1" applyAlignment="1">
      <alignment horizontal="center" vertical="center" wrapText="1"/>
    </xf>
    <xf numFmtId="0" fontId="20" fillId="24" borderId="5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vertical="center"/>
    </xf>
    <xf numFmtId="0" fontId="6" fillId="13" borderId="11" xfId="0" applyFont="1" applyFill="1" applyBorder="1" applyAlignment="1">
      <alignment vertical="center"/>
    </xf>
    <xf numFmtId="0" fontId="6" fillId="13" borderId="12" xfId="0" applyFont="1" applyFill="1" applyBorder="1" applyAlignment="1">
      <alignment vertical="center"/>
    </xf>
    <xf numFmtId="0" fontId="6" fillId="13" borderId="10" xfId="0" applyFont="1" applyFill="1" applyBorder="1" applyAlignment="1">
      <alignment horizontal="left" vertical="center"/>
    </xf>
    <xf numFmtId="0" fontId="6" fillId="13" borderId="11" xfId="0" applyFont="1" applyFill="1" applyBorder="1" applyAlignment="1">
      <alignment horizontal="left" vertical="center"/>
    </xf>
    <xf numFmtId="0" fontId="6" fillId="13" borderId="12" xfId="0" applyFont="1" applyFill="1" applyBorder="1" applyAlignment="1">
      <alignment horizontal="left" vertical="center"/>
    </xf>
    <xf numFmtId="0" fontId="6" fillId="16" borderId="9" xfId="0" applyFont="1" applyFill="1" applyBorder="1" applyAlignment="1">
      <alignment horizontal="left" vertical="center"/>
    </xf>
    <xf numFmtId="0" fontId="6" fillId="16" borderId="3" xfId="0" applyFont="1" applyFill="1" applyBorder="1" applyAlignment="1">
      <alignment horizontal="left" vertical="center"/>
    </xf>
    <xf numFmtId="0" fontId="6" fillId="16" borderId="11" xfId="0" applyFont="1" applyFill="1" applyBorder="1" applyAlignment="1">
      <alignment horizontal="left" vertical="center"/>
    </xf>
    <xf numFmtId="0" fontId="6" fillId="16" borderId="12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13" borderId="1" xfId="0" applyFont="1" applyFill="1" applyBorder="1" applyAlignment="1">
      <alignment horizontal="left" vertical="center"/>
    </xf>
    <xf numFmtId="0" fontId="6" fillId="13" borderId="2" xfId="0" applyFont="1" applyFill="1" applyBorder="1" applyAlignment="1">
      <alignment horizontal="left" vertical="center"/>
    </xf>
    <xf numFmtId="166" fontId="6" fillId="5" borderId="7" xfId="0" quotePrefix="1" applyNumberFormat="1" applyFont="1" applyFill="1" applyBorder="1" applyAlignment="1">
      <alignment horizontal="right" vertical="center" indent="1"/>
    </xf>
    <xf numFmtId="166" fontId="6" fillId="5" borderId="7" xfId="0" quotePrefix="1" applyNumberFormat="1" applyFont="1" applyFill="1" applyBorder="1" applyAlignment="1">
      <alignment horizontal="right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14" fontId="6" fillId="5" borderId="11" xfId="0" applyNumberFormat="1" applyFont="1" applyFill="1" applyBorder="1" applyAlignment="1">
      <alignment horizontal="center" vertical="center"/>
    </xf>
    <xf numFmtId="14" fontId="6" fillId="5" borderId="12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16" borderId="47" xfId="0" applyFont="1" applyFill="1" applyBorder="1" applyAlignment="1">
      <alignment horizontal="left" vertical="center"/>
    </xf>
    <xf numFmtId="0" fontId="6" fillId="16" borderId="48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9" borderId="30" xfId="0" applyFont="1" applyFill="1" applyBorder="1" applyAlignment="1">
      <alignment horizontal="left" vertical="center"/>
    </xf>
    <xf numFmtId="0" fontId="6" fillId="9" borderId="31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6" fillId="9" borderId="10" xfId="0" applyFont="1" applyFill="1" applyBorder="1" applyAlignment="1">
      <alignment horizontal="left" vertical="center"/>
    </xf>
    <xf numFmtId="0" fontId="6" fillId="9" borderId="11" xfId="0" applyFont="1" applyFill="1" applyBorder="1" applyAlignment="1">
      <alignment horizontal="left" vertical="center"/>
    </xf>
    <xf numFmtId="0" fontId="6" fillId="16" borderId="43" xfId="0" applyFont="1" applyFill="1" applyBorder="1" applyAlignment="1">
      <alignment horizontal="left" vertical="center"/>
    </xf>
    <xf numFmtId="0" fontId="6" fillId="16" borderId="41" xfId="0" applyFont="1" applyFill="1" applyBorder="1" applyAlignment="1">
      <alignment horizontal="left" vertical="center"/>
    </xf>
    <xf numFmtId="0" fontId="6" fillId="9" borderId="38" xfId="0" applyFont="1" applyFill="1" applyBorder="1" applyAlignment="1">
      <alignment horizontal="left" vertical="center"/>
    </xf>
    <xf numFmtId="0" fontId="6" fillId="9" borderId="22" xfId="0" applyFont="1" applyFill="1" applyBorder="1" applyAlignment="1">
      <alignment horizontal="left" vertical="center"/>
    </xf>
    <xf numFmtId="0" fontId="6" fillId="9" borderId="21" xfId="0" applyFont="1" applyFill="1" applyBorder="1" applyAlignment="1">
      <alignment horizontal="left" vertical="center"/>
    </xf>
    <xf numFmtId="0" fontId="19" fillId="14" borderId="16" xfId="2" applyFont="1" applyFill="1" applyBorder="1" applyAlignment="1">
      <alignment horizontal="center" vertical="center"/>
    </xf>
    <xf numFmtId="0" fontId="19" fillId="14" borderId="17" xfId="2" applyFont="1" applyFill="1" applyBorder="1" applyAlignment="1">
      <alignment horizontal="center" vertical="center"/>
    </xf>
    <xf numFmtId="0" fontId="19" fillId="14" borderId="41" xfId="2" applyFont="1" applyFill="1" applyBorder="1" applyAlignment="1">
      <alignment horizontal="center" vertical="center"/>
    </xf>
    <xf numFmtId="0" fontId="19" fillId="14" borderId="42" xfId="2" applyFont="1" applyFill="1" applyBorder="1" applyAlignment="1">
      <alignment horizontal="center" vertical="center"/>
    </xf>
    <xf numFmtId="0" fontId="19" fillId="14" borderId="23" xfId="2" applyFont="1" applyFill="1" applyBorder="1" applyAlignment="1">
      <alignment horizontal="center" vertical="center"/>
    </xf>
    <xf numFmtId="0" fontId="19" fillId="14" borderId="18" xfId="2" applyFont="1" applyFill="1" applyBorder="1" applyAlignment="1">
      <alignment horizontal="center" vertical="center"/>
    </xf>
    <xf numFmtId="0" fontId="21" fillId="18" borderId="19" xfId="0" applyFont="1" applyFill="1" applyBorder="1" applyAlignment="1">
      <alignment horizontal="center" vertical="center" wrapText="1"/>
    </xf>
    <xf numFmtId="0" fontId="6" fillId="9" borderId="38" xfId="0" applyFont="1" applyFill="1" applyBorder="1" applyAlignment="1">
      <alignment vertical="center"/>
    </xf>
    <xf numFmtId="0" fontId="6" fillId="9" borderId="22" xfId="0" applyFont="1" applyFill="1" applyBorder="1" applyAlignment="1">
      <alignment vertical="center"/>
    </xf>
    <xf numFmtId="0" fontId="6" fillId="9" borderId="21" xfId="0" applyFont="1" applyFill="1" applyBorder="1" applyAlignment="1">
      <alignment vertical="center"/>
    </xf>
    <xf numFmtId="0" fontId="23" fillId="0" borderId="20" xfId="0" quotePrefix="1" applyFont="1" applyBorder="1" applyAlignment="1">
      <alignment horizontal="left" vertical="center"/>
    </xf>
    <xf numFmtId="0" fontId="23" fillId="0" borderId="40" xfId="0" quotePrefix="1" applyFont="1" applyBorder="1" applyAlignment="1">
      <alignment horizontal="left" vertical="center"/>
    </xf>
    <xf numFmtId="0" fontId="6" fillId="9" borderId="35" xfId="0" applyFont="1" applyFill="1" applyBorder="1" applyAlignment="1">
      <alignment vertical="center"/>
    </xf>
    <xf numFmtId="0" fontId="6" fillId="9" borderId="11" xfId="0" applyFont="1" applyFill="1" applyBorder="1" applyAlignment="1">
      <alignment vertical="center"/>
    </xf>
    <xf numFmtId="0" fontId="6" fillId="9" borderId="12" xfId="0" applyFont="1" applyFill="1" applyBorder="1" applyAlignment="1">
      <alignment vertical="center"/>
    </xf>
    <xf numFmtId="0" fontId="23" fillId="0" borderId="10" xfId="0" quotePrefix="1" applyFont="1" applyBorder="1" applyAlignment="1">
      <alignment horizontal="left" vertical="center"/>
    </xf>
    <xf numFmtId="0" fontId="23" fillId="0" borderId="36" xfId="0" quotePrefix="1" applyFont="1" applyBorder="1" applyAlignment="1">
      <alignment horizontal="left" vertical="center"/>
    </xf>
    <xf numFmtId="0" fontId="6" fillId="9" borderId="33" xfId="0" applyFont="1" applyFill="1" applyBorder="1" applyAlignment="1">
      <alignment vertical="center"/>
    </xf>
    <xf numFmtId="0" fontId="6" fillId="9" borderId="31" xfId="0" applyFont="1" applyFill="1" applyBorder="1" applyAlignment="1">
      <alignment vertical="center"/>
    </xf>
    <xf numFmtId="0" fontId="6" fillId="9" borderId="32" xfId="0" applyFont="1" applyFill="1" applyBorder="1" applyAlignment="1">
      <alignment vertical="center"/>
    </xf>
    <xf numFmtId="0" fontId="23" fillId="0" borderId="30" xfId="0" applyFont="1" applyBorder="1" applyAlignment="1">
      <alignment horizontal="left" vertical="center"/>
    </xf>
    <xf numFmtId="0" fontId="23" fillId="0" borderId="34" xfId="0" applyFont="1" applyBorder="1" applyAlignment="1">
      <alignment horizontal="left" vertical="center"/>
    </xf>
    <xf numFmtId="164" fontId="23" fillId="0" borderId="10" xfId="0" applyNumberFormat="1" applyFont="1" applyBorder="1" applyAlignment="1">
      <alignment horizontal="left" vertical="center"/>
    </xf>
    <xf numFmtId="164" fontId="23" fillId="0" borderId="36" xfId="0" applyNumberFormat="1" applyFont="1" applyBorder="1" applyAlignment="1">
      <alignment horizontal="left" vertical="center"/>
    </xf>
    <xf numFmtId="0" fontId="23" fillId="10" borderId="30" xfId="0" applyFont="1" applyFill="1" applyBorder="1" applyAlignment="1">
      <alignment horizontal="left" vertical="center"/>
    </xf>
    <xf numFmtId="0" fontId="23" fillId="10" borderId="31" xfId="0" applyFont="1" applyFill="1" applyBorder="1" applyAlignment="1">
      <alignment horizontal="left" vertical="center"/>
    </xf>
    <xf numFmtId="0" fontId="23" fillId="10" borderId="37" xfId="0" applyFont="1" applyFill="1" applyBorder="1" applyAlignment="1">
      <alignment horizontal="left" vertical="center"/>
    </xf>
    <xf numFmtId="164" fontId="6" fillId="19" borderId="31" xfId="0" applyNumberFormat="1" applyFont="1" applyFill="1" applyBorder="1" applyAlignment="1">
      <alignment horizontal="left" vertical="center"/>
    </xf>
    <xf numFmtId="164" fontId="6" fillId="19" borderId="34" xfId="0" applyNumberFormat="1" applyFont="1" applyFill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3" fillId="0" borderId="40" xfId="0" applyFont="1" applyBorder="1" applyAlignment="1">
      <alignment horizontal="left" vertical="center"/>
    </xf>
    <xf numFmtId="164" fontId="6" fillId="19" borderId="3" xfId="0" applyNumberFormat="1" applyFont="1" applyFill="1" applyBorder="1" applyAlignment="1">
      <alignment horizontal="left" vertical="center"/>
    </xf>
    <xf numFmtId="164" fontId="6" fillId="19" borderId="37" xfId="0" applyNumberFormat="1" applyFont="1" applyFill="1" applyBorder="1" applyAlignment="1">
      <alignment horizontal="left" vertical="center"/>
    </xf>
  </cellXfs>
  <cellStyles count="3">
    <cellStyle name="Hyperlink" xfId="1" builtinId="8"/>
    <cellStyle name="Kop 1" xfId="2" builtinId="16"/>
    <cellStyle name="Standaard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b val="0"/>
        <i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EFECE1"/>
      <color rgb="FF1F497D"/>
      <color rgb="FFFFFF9A"/>
      <color rgb="FFEBEBEB"/>
      <color rgb="FFD6D6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3</xdr:row>
      <xdr:rowOff>25400</xdr:rowOff>
    </xdr:from>
    <xdr:to>
      <xdr:col>13</xdr:col>
      <xdr:colOff>114300</xdr:colOff>
      <xdr:row>4</xdr:row>
      <xdr:rowOff>25399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F65E12-1985-D646-BE93-873180021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4700" y="914400"/>
          <a:ext cx="177800" cy="152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12872</xdr:colOff>
      <xdr:row>7</xdr:row>
      <xdr:rowOff>166691</xdr:rowOff>
    </xdr:from>
    <xdr:to>
      <xdr:col>16</xdr:col>
      <xdr:colOff>558324</xdr:colOff>
      <xdr:row>9</xdr:row>
      <xdr:rowOff>4</xdr:rowOff>
    </xdr:to>
    <xdr:sp macro="" textlink="">
      <xdr:nvSpPr>
        <xdr:cNvPr id="4" name="PIJL-LINKS 4">
          <a:extLst>
            <a:ext uri="{FF2B5EF4-FFF2-40B4-BE49-F238E27FC236}">
              <a16:creationId xmlns:a16="http://schemas.microsoft.com/office/drawing/2014/main" id="{C8ABEE95-6CD5-3444-9243-D3303454F738}"/>
            </a:ext>
          </a:extLst>
        </xdr:cNvPr>
        <xdr:cNvSpPr>
          <a:spLocks noChangeAspect="1"/>
        </xdr:cNvSpPr>
      </xdr:nvSpPr>
      <xdr:spPr>
        <a:xfrm>
          <a:off x="6362872" y="1881191"/>
          <a:ext cx="2171052" cy="227013"/>
        </a:xfrm>
        <a:prstGeom prst="leftArrow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 fPrintsWithSheet="0"/>
  </xdr:twoCellAnchor>
  <xdr:twoCellAnchor>
    <xdr:from>
      <xdr:col>14</xdr:col>
      <xdr:colOff>12872</xdr:colOff>
      <xdr:row>0</xdr:row>
      <xdr:rowOff>9965</xdr:rowOff>
    </xdr:from>
    <xdr:to>
      <xdr:col>16</xdr:col>
      <xdr:colOff>568462</xdr:colOff>
      <xdr:row>1</xdr:row>
      <xdr:rowOff>301622</xdr:rowOff>
    </xdr:to>
    <xdr:sp macro="" textlink="">
      <xdr:nvSpPr>
        <xdr:cNvPr id="5" name="Gebogen PIJL-OMHOOG 3">
          <a:extLst>
            <a:ext uri="{FF2B5EF4-FFF2-40B4-BE49-F238E27FC236}">
              <a16:creationId xmlns:a16="http://schemas.microsoft.com/office/drawing/2014/main" id="{273A09C4-B4CE-F944-8538-DA01E17DD304}"/>
            </a:ext>
          </a:extLst>
        </xdr:cNvPr>
        <xdr:cNvSpPr/>
      </xdr:nvSpPr>
      <xdr:spPr>
        <a:xfrm>
          <a:off x="6362872" y="9965"/>
          <a:ext cx="2181190" cy="659957"/>
        </a:xfrm>
        <a:prstGeom prst="bentUpArrow">
          <a:avLst>
            <a:gd name="adj1" fmla="val 15756"/>
            <a:gd name="adj2" fmla="val 18436"/>
            <a:gd name="adj3" fmla="val 22491"/>
          </a:avLst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kvs-ossendrecht.nl/wp-content/uploads/2019/06/Algemene-voorwaarden-KVS-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ABFBA-05A8-004C-936C-A5B4DA5DBE3F}">
  <dimension ref="A1:Q39"/>
  <sheetViews>
    <sheetView showRowColHeaders="0" tabSelected="1" zoomScale="130" zoomScaleNormal="130" zoomScaleSheetLayoutView="80" workbookViewId="0">
      <selection activeCell="F9" sqref="F9:N9"/>
    </sheetView>
  </sheetViews>
  <sheetFormatPr baseColWidth="10" defaultColWidth="0" defaultRowHeight="14" customHeight="1" zeroHeight="1" x14ac:dyDescent="0.2"/>
  <cols>
    <col min="1" max="1" width="7.6640625" style="1" customWidth="1"/>
    <col min="2" max="4" width="4.83203125" style="1" customWidth="1"/>
    <col min="5" max="5" width="4.1640625" style="1" customWidth="1"/>
    <col min="6" max="6" width="5.6640625" style="1" customWidth="1"/>
    <col min="7" max="7" width="7.6640625" style="1" customWidth="1"/>
    <col min="8" max="9" width="5.5" style="1" customWidth="1"/>
    <col min="10" max="10" width="8" style="1" customWidth="1"/>
    <col min="11" max="11" width="7.83203125" style="1" customWidth="1"/>
    <col min="12" max="12" width="7.33203125" style="1" customWidth="1"/>
    <col min="13" max="13" width="3.83203125" style="1" customWidth="1"/>
    <col min="14" max="14" width="5.6640625" style="1" customWidth="1"/>
    <col min="15" max="17" width="10.6640625" style="1" customWidth="1"/>
    <col min="18" max="16384" width="5.83203125" style="1" hidden="1"/>
  </cols>
  <sheetData>
    <row r="1" spans="1:17" ht="29" x14ac:dyDescent="0.2">
      <c r="A1" s="68"/>
      <c r="B1" s="242" t="str">
        <f>Brondata!C2</f>
        <v>Daginschrijving Safari Zomerweek 2026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4"/>
      <c r="O1" s="94" t="s">
        <v>154</v>
      </c>
      <c r="P1" s="245" t="str">
        <f>Brondata!G1</f>
        <v>D-2026-1</v>
      </c>
      <c r="Q1" s="246"/>
    </row>
    <row r="2" spans="1:17" ht="29" customHeight="1" x14ac:dyDescent="0.2">
      <c r="A2" s="68"/>
      <c r="B2" s="247" t="s">
        <v>3</v>
      </c>
      <c r="C2" s="248"/>
      <c r="D2" s="248"/>
      <c r="E2" s="2" t="s">
        <v>5</v>
      </c>
      <c r="F2" s="253" t="s">
        <v>88</v>
      </c>
      <c r="G2" s="253"/>
      <c r="H2" s="253"/>
      <c r="I2" s="253"/>
      <c r="J2" s="253"/>
      <c r="K2" s="253"/>
      <c r="L2" s="253"/>
      <c r="M2" s="253"/>
      <c r="N2" s="254"/>
      <c r="O2" s="255" t="s">
        <v>89</v>
      </c>
      <c r="P2" s="256"/>
      <c r="Q2" s="257"/>
    </row>
    <row r="3" spans="1:17" ht="15" customHeight="1" x14ac:dyDescent="0.2">
      <c r="A3" s="68"/>
      <c r="B3" s="249"/>
      <c r="C3" s="250"/>
      <c r="D3" s="250"/>
      <c r="E3" s="135" t="s">
        <v>5</v>
      </c>
      <c r="F3" s="258" t="s">
        <v>4</v>
      </c>
      <c r="G3" s="258"/>
      <c r="H3" s="258"/>
      <c r="I3" s="258"/>
      <c r="J3" s="258"/>
      <c r="K3" s="258"/>
      <c r="L3" s="258"/>
      <c r="M3" s="258"/>
      <c r="N3" s="259"/>
      <c r="O3" s="260" t="s">
        <v>102</v>
      </c>
      <c r="P3" s="261"/>
      <c r="Q3" s="262"/>
    </row>
    <row r="4" spans="1:17" ht="12.75" customHeight="1" x14ac:dyDescent="0.2">
      <c r="A4" s="68"/>
      <c r="B4" s="249"/>
      <c r="C4" s="250"/>
      <c r="D4" s="250"/>
      <c r="E4" s="135" t="s">
        <v>5</v>
      </c>
      <c r="F4" s="258" t="s">
        <v>7</v>
      </c>
      <c r="G4" s="258"/>
      <c r="H4" s="258"/>
      <c r="I4" s="258"/>
      <c r="J4" s="258"/>
      <c r="K4" s="258"/>
      <c r="L4" s="258"/>
      <c r="M4" s="258"/>
      <c r="N4" s="259"/>
      <c r="O4" s="260"/>
      <c r="P4" s="261"/>
      <c r="Q4" s="262"/>
    </row>
    <row r="5" spans="1:17" ht="14" customHeight="1" x14ac:dyDescent="0.2">
      <c r="A5" s="68"/>
      <c r="B5" s="249"/>
      <c r="C5" s="250"/>
      <c r="D5" s="250"/>
      <c r="E5" s="135" t="s">
        <v>5</v>
      </c>
      <c r="F5" s="258" t="s">
        <v>16</v>
      </c>
      <c r="G5" s="258"/>
      <c r="H5" s="258"/>
      <c r="I5" s="258"/>
      <c r="J5" s="258"/>
      <c r="K5" s="258"/>
      <c r="L5" s="258"/>
      <c r="M5" s="258"/>
      <c r="N5" s="259"/>
      <c r="O5" s="260"/>
      <c r="P5" s="261"/>
      <c r="Q5" s="262"/>
    </row>
    <row r="6" spans="1:17" ht="25.5" customHeight="1" x14ac:dyDescent="0.2">
      <c r="A6" s="68"/>
      <c r="B6" s="249"/>
      <c r="C6" s="250"/>
      <c r="D6" s="250"/>
      <c r="E6" s="135" t="s">
        <v>5</v>
      </c>
      <c r="F6" s="263" t="str">
        <f ca="1">Brondata!A35</f>
        <v>Het ingevulde formulier opslaan en het EXCEL bestand versturen aan:
ZOMER@KVS-OSSENDRECHT.NL</v>
      </c>
      <c r="G6" s="258"/>
      <c r="H6" s="258"/>
      <c r="I6" s="258"/>
      <c r="J6" s="258"/>
      <c r="K6" s="258"/>
      <c r="L6" s="258"/>
      <c r="M6" s="258"/>
      <c r="N6" s="259"/>
      <c r="O6" s="260"/>
      <c r="P6" s="261"/>
      <c r="Q6" s="262"/>
    </row>
    <row r="7" spans="1:17" x14ac:dyDescent="0.2">
      <c r="A7" s="68"/>
      <c r="B7" s="249"/>
      <c r="C7" s="250"/>
      <c r="D7" s="250"/>
      <c r="E7" s="135" t="s">
        <v>5</v>
      </c>
      <c r="F7" s="258" t="s">
        <v>14</v>
      </c>
      <c r="G7" s="258"/>
      <c r="H7" s="258"/>
      <c r="I7" s="258"/>
      <c r="J7" s="258"/>
      <c r="K7" s="258"/>
      <c r="L7" s="258"/>
      <c r="M7" s="258"/>
      <c r="N7" s="259"/>
      <c r="O7" s="67"/>
      <c r="P7" s="68"/>
      <c r="Q7" s="69"/>
    </row>
    <row r="8" spans="1:17" x14ac:dyDescent="0.2">
      <c r="A8" s="68"/>
      <c r="B8" s="251"/>
      <c r="C8" s="252"/>
      <c r="D8" s="252"/>
      <c r="E8" s="136" t="s">
        <v>5</v>
      </c>
      <c r="F8" s="134" t="s">
        <v>6</v>
      </c>
      <c r="G8" s="134"/>
      <c r="H8" s="134"/>
      <c r="I8" s="134"/>
      <c r="J8" s="134"/>
      <c r="K8" s="134"/>
      <c r="L8" s="134"/>
      <c r="M8" s="134"/>
      <c r="N8" s="137"/>
      <c r="O8" s="264" t="s">
        <v>15</v>
      </c>
      <c r="P8" s="265"/>
      <c r="Q8" s="266"/>
    </row>
    <row r="9" spans="1:17" s="16" customFormat="1" ht="17" customHeight="1" x14ac:dyDescent="0.2">
      <c r="A9" s="68"/>
      <c r="B9" s="270" t="s">
        <v>90</v>
      </c>
      <c r="C9" s="271"/>
      <c r="D9" s="271"/>
      <c r="E9" s="271"/>
      <c r="F9" s="272"/>
      <c r="G9" s="272"/>
      <c r="H9" s="272"/>
      <c r="I9" s="272"/>
      <c r="J9" s="272"/>
      <c r="K9" s="272"/>
      <c r="L9" s="272"/>
      <c r="M9" s="272"/>
      <c r="N9" s="273"/>
      <c r="O9" s="264"/>
      <c r="P9" s="265"/>
      <c r="Q9" s="266"/>
    </row>
    <row r="10" spans="1:17" s="16" customFormat="1" ht="17" customHeight="1" x14ac:dyDescent="0.2">
      <c r="A10" s="68"/>
      <c r="B10" s="274" t="str">
        <f>IF(F9&gt;0,Brondata!A20,Brondata!A16)</f>
        <v>Voor u verder gaat, kies eerst de leeftijdsgroep hierboven!</v>
      </c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6"/>
      <c r="O10" s="267"/>
      <c r="P10" s="268"/>
      <c r="Q10" s="269"/>
    </row>
    <row r="11" spans="1:17" s="16" customFormat="1" ht="17" customHeight="1" x14ac:dyDescent="0.2">
      <c r="A11" s="241"/>
      <c r="B11" s="152" t="s">
        <v>42</v>
      </c>
      <c r="C11" s="153"/>
      <c r="D11" s="153"/>
      <c r="E11" s="199"/>
      <c r="F11" s="199"/>
      <c r="G11" s="199"/>
      <c r="H11" s="199"/>
      <c r="I11" s="200" t="s">
        <v>43</v>
      </c>
      <c r="J11" s="200"/>
      <c r="K11" s="199"/>
      <c r="L11" s="199"/>
      <c r="M11" s="199"/>
      <c r="N11" s="201"/>
      <c r="O11" s="225" t="s">
        <v>69</v>
      </c>
      <c r="P11" s="226"/>
      <c r="Q11" s="227"/>
    </row>
    <row r="12" spans="1:17" s="16" customFormat="1" ht="17" customHeight="1" x14ac:dyDescent="0.2">
      <c r="A12" s="241"/>
      <c r="B12" s="205" t="s">
        <v>44</v>
      </c>
      <c r="C12" s="206"/>
      <c r="D12" s="206"/>
      <c r="E12" s="202"/>
      <c r="F12" s="202"/>
      <c r="G12" s="202"/>
      <c r="H12" s="202"/>
      <c r="I12" s="202"/>
      <c r="J12" s="202"/>
      <c r="K12" s="202"/>
      <c r="L12" s="202"/>
      <c r="M12" s="202"/>
      <c r="N12" s="204"/>
      <c r="O12" s="228"/>
      <c r="P12" s="229"/>
      <c r="Q12" s="230"/>
    </row>
    <row r="13" spans="1:17" s="16" customFormat="1" ht="17" customHeight="1" x14ac:dyDescent="0.2">
      <c r="A13" s="241"/>
      <c r="B13" s="205" t="s">
        <v>45</v>
      </c>
      <c r="C13" s="206"/>
      <c r="D13" s="206"/>
      <c r="E13" s="234"/>
      <c r="F13" s="202"/>
      <c r="G13" s="202"/>
      <c r="H13" s="202"/>
      <c r="I13" s="202"/>
      <c r="J13" s="202"/>
      <c r="K13" s="202"/>
      <c r="L13" s="202"/>
      <c r="M13" s="202"/>
      <c r="N13" s="204"/>
      <c r="O13" s="228"/>
      <c r="P13" s="229"/>
      <c r="Q13" s="230"/>
    </row>
    <row r="14" spans="1:17" s="16" customFormat="1" ht="17" customHeight="1" x14ac:dyDescent="0.2">
      <c r="A14" s="241"/>
      <c r="B14" s="205" t="s">
        <v>77</v>
      </c>
      <c r="C14" s="206"/>
      <c r="D14" s="206"/>
      <c r="E14" s="206"/>
      <c r="F14" s="206"/>
      <c r="G14" s="206"/>
      <c r="H14" s="235"/>
      <c r="I14" s="235"/>
      <c r="J14" s="236" t="str">
        <f>Brondata!I17&amp;" gaat naar groep*:"</f>
        <v>Uw kind gaat naar groep*:</v>
      </c>
      <c r="K14" s="236"/>
      <c r="L14" s="236"/>
      <c r="M14" s="237"/>
      <c r="N14" s="238"/>
      <c r="O14" s="228"/>
      <c r="P14" s="229"/>
      <c r="Q14" s="230"/>
    </row>
    <row r="15" spans="1:17" s="16" customFormat="1" ht="17" customHeight="1" x14ac:dyDescent="0.2">
      <c r="A15" s="72"/>
      <c r="B15" s="239" t="str">
        <f>"Mocht "&amp;DagFormulier!I17&amp;" tijdens de zomerweek jarig zijn, dan kunt u evt de dag aangeven:"</f>
        <v>Mocht  tijdens de zomerweek jarig zijn, dan kunt u evt de dag aangeven:</v>
      </c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14"/>
      <c r="N15" s="215"/>
      <c r="O15" s="231"/>
      <c r="P15" s="232"/>
      <c r="Q15" s="233"/>
    </row>
    <row r="16" spans="1:17" s="16" customFormat="1" ht="17" customHeight="1" x14ac:dyDescent="0.2">
      <c r="A16" s="72"/>
      <c r="B16" s="152" t="str">
        <f>Brondata!I17&amp;" wil graag deelnemen op:"</f>
        <v>Uw kind wil graag deelnemen op:</v>
      </c>
      <c r="C16" s="153"/>
      <c r="D16" s="153"/>
      <c r="E16" s="153"/>
      <c r="F16" s="153"/>
      <c r="G16" s="153"/>
      <c r="H16" s="153"/>
      <c r="I16" s="153"/>
      <c r="J16" s="104"/>
      <c r="K16" s="104"/>
      <c r="L16" s="104"/>
      <c r="M16" s="104"/>
      <c r="N16" s="105"/>
      <c r="O16" s="138" t="str">
        <f>IF(Brondata!M25=4,Brondata!L28,"Selecteer maximaal 3 dagen.")</f>
        <v>Selecteer maximaal 3 dagen.</v>
      </c>
      <c r="P16" s="139"/>
      <c r="Q16" s="140"/>
    </row>
    <row r="17" spans="1:17" s="16" customFormat="1" ht="17" customHeight="1" x14ac:dyDescent="0.2">
      <c r="A17" s="72"/>
      <c r="B17" s="22"/>
      <c r="C17" s="147">
        <f>Brondata!I25</f>
        <v>46251</v>
      </c>
      <c r="D17" s="147"/>
      <c r="E17" s="147"/>
      <c r="F17" s="147"/>
      <c r="G17" s="74"/>
      <c r="H17" s="151" t="str">
        <f>IF(AND(Brondata!E15="Ja",DagFormulier!G17="Ja"),Brondata!E21,"")</f>
        <v/>
      </c>
      <c r="I17" s="151"/>
      <c r="J17" s="106"/>
      <c r="K17" s="149" t="str">
        <f>IF(J17="Ja",Brondata!F18,"")</f>
        <v/>
      </c>
      <c r="L17" s="149"/>
      <c r="M17" s="149"/>
      <c r="N17" s="150"/>
      <c r="O17" s="141"/>
      <c r="P17" s="142"/>
      <c r="Q17" s="143"/>
    </row>
    <row r="18" spans="1:17" s="16" customFormat="1" ht="17" customHeight="1" x14ac:dyDescent="0.2">
      <c r="A18" s="72"/>
      <c r="B18" s="22"/>
      <c r="C18" s="147">
        <f>Brondata!I26</f>
        <v>46252</v>
      </c>
      <c r="D18" s="147"/>
      <c r="E18" s="147"/>
      <c r="F18" s="147"/>
      <c r="G18" s="74"/>
      <c r="H18" s="100"/>
      <c r="I18" s="100"/>
      <c r="J18" s="100"/>
      <c r="K18" s="100"/>
      <c r="L18" s="100"/>
      <c r="M18" s="100"/>
      <c r="N18" s="101"/>
      <c r="O18" s="141"/>
      <c r="P18" s="142"/>
      <c r="Q18" s="143"/>
    </row>
    <row r="19" spans="1:17" s="16" customFormat="1" ht="17" customHeight="1" x14ac:dyDescent="0.2">
      <c r="A19" s="72"/>
      <c r="B19" s="22"/>
      <c r="C19" s="147">
        <f>Brondata!I27</f>
        <v>46253</v>
      </c>
      <c r="D19" s="147"/>
      <c r="E19" s="147"/>
      <c r="F19" s="147"/>
      <c r="G19" s="74"/>
      <c r="H19" s="220" t="str">
        <f>IF(AND(Brondata!E15="Ja",G19="Ja"),Brondata!E22,"")</f>
        <v/>
      </c>
      <c r="I19" s="220"/>
      <c r="J19" s="220"/>
      <c r="K19" s="220"/>
      <c r="L19" s="220"/>
      <c r="M19" s="220"/>
      <c r="N19" s="221"/>
      <c r="O19" s="141"/>
      <c r="P19" s="142"/>
      <c r="Q19" s="143"/>
    </row>
    <row r="20" spans="1:17" s="16" customFormat="1" ht="17" customHeight="1" x14ac:dyDescent="0.2">
      <c r="A20" s="72"/>
      <c r="B20" s="23"/>
      <c r="C20" s="148">
        <f>Brondata!I28</f>
        <v>46254</v>
      </c>
      <c r="D20" s="148"/>
      <c r="E20" s="148"/>
      <c r="F20" s="148"/>
      <c r="G20" s="99"/>
      <c r="H20" s="102"/>
      <c r="I20" s="102"/>
      <c r="J20" s="102"/>
      <c r="K20" s="102"/>
      <c r="L20" s="102"/>
      <c r="M20" s="102"/>
      <c r="N20" s="103"/>
      <c r="O20" s="144"/>
      <c r="P20" s="145"/>
      <c r="Q20" s="146"/>
    </row>
    <row r="21" spans="1:17" s="16" customFormat="1" ht="17" customHeight="1" x14ac:dyDescent="0.2">
      <c r="A21" s="72"/>
      <c r="B21" s="208" t="str">
        <f>Brondata!A27</f>
        <v>Uw kind wil graag in het groepje bij (max. 1)</v>
      </c>
      <c r="C21" s="209"/>
      <c r="D21" s="209"/>
      <c r="E21" s="209"/>
      <c r="F21" s="209"/>
      <c r="G21" s="209"/>
      <c r="H21" s="209"/>
      <c r="I21" s="209"/>
      <c r="J21" s="210"/>
      <c r="K21" s="210"/>
      <c r="L21" s="210"/>
      <c r="M21" s="210"/>
      <c r="N21" s="211"/>
      <c r="O21" s="70"/>
      <c r="P21" s="70"/>
      <c r="Q21" s="71"/>
    </row>
    <row r="22" spans="1:17" s="16" customFormat="1" ht="17" customHeight="1" x14ac:dyDescent="0.2">
      <c r="A22" s="68"/>
      <c r="B22" s="216" t="str">
        <f>IF(AND(Brondata!E15="Ja",G19="Ja"),Brondata!A23,"")</f>
        <v/>
      </c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8" t="str">
        <f>IF(AND(Brondata!E15="Ja",G19="Ja"),"Ja","")</f>
        <v/>
      </c>
      <c r="N22" s="219"/>
      <c r="O22" s="138" t="str">
        <f>IF(G19="Ja","Groot gaat op Woensdag zwemmen. Vul de vragen in.","")</f>
        <v/>
      </c>
      <c r="P22" s="139"/>
      <c r="Q22" s="140"/>
    </row>
    <row r="23" spans="1:17" s="16" customFormat="1" ht="17" customHeight="1" x14ac:dyDescent="0.2">
      <c r="A23" s="68"/>
      <c r="B23" s="216" t="str">
        <f>IF(M22="Ja",Brondata!A26,"")</f>
        <v/>
      </c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2"/>
      <c r="N23" s="213"/>
      <c r="O23" s="141"/>
      <c r="P23" s="142"/>
      <c r="Q23" s="143"/>
    </row>
    <row r="24" spans="1:17" s="16" customFormat="1" ht="17" customHeight="1" x14ac:dyDescent="0.2">
      <c r="A24" s="68"/>
      <c r="B24" s="216" t="str">
        <f>IF(AND(Brondata!E15="Ja",M22="Ja"),Brondata!A25,"")</f>
        <v/>
      </c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2"/>
      <c r="N24" s="213"/>
      <c r="O24" s="141"/>
      <c r="P24" s="142"/>
      <c r="Q24" s="143"/>
    </row>
    <row r="25" spans="1:17" s="16" customFormat="1" ht="17" customHeight="1" x14ac:dyDescent="0.2">
      <c r="A25" s="68"/>
      <c r="B25" s="222" t="str">
        <f>IF(M22="Ja",Brondata!D24,"")</f>
        <v/>
      </c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4"/>
      <c r="O25" s="141"/>
      <c r="P25" s="142"/>
      <c r="Q25" s="143"/>
    </row>
    <row r="26" spans="1:17" s="16" customFormat="1" ht="17" customHeight="1" x14ac:dyDescent="0.2">
      <c r="A26" s="68"/>
      <c r="B26" s="190" t="s">
        <v>12</v>
      </c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2"/>
      <c r="O26" s="193"/>
      <c r="P26" s="194"/>
      <c r="Q26" s="195"/>
    </row>
    <row r="27" spans="1:17" s="16" customFormat="1" ht="17" customHeight="1" x14ac:dyDescent="0.2">
      <c r="A27" s="68"/>
      <c r="B27" s="152" t="s">
        <v>42</v>
      </c>
      <c r="C27" s="153"/>
      <c r="D27" s="153"/>
      <c r="E27" s="199"/>
      <c r="F27" s="199"/>
      <c r="G27" s="199"/>
      <c r="H27" s="199"/>
      <c r="I27" s="200" t="s">
        <v>43</v>
      </c>
      <c r="J27" s="200"/>
      <c r="K27" s="199"/>
      <c r="L27" s="199"/>
      <c r="M27" s="199"/>
      <c r="N27" s="201"/>
      <c r="O27" s="196"/>
      <c r="P27" s="197"/>
      <c r="Q27" s="198"/>
    </row>
    <row r="28" spans="1:17" s="16" customFormat="1" ht="17" customHeight="1" x14ac:dyDescent="0.2">
      <c r="A28" s="68"/>
      <c r="B28" s="22" t="s">
        <v>86</v>
      </c>
      <c r="C28" s="48"/>
      <c r="D28" s="48"/>
      <c r="E28" s="202"/>
      <c r="F28" s="202"/>
      <c r="G28" s="202"/>
      <c r="H28" s="202"/>
      <c r="I28" s="203" t="s">
        <v>78</v>
      </c>
      <c r="J28" s="203"/>
      <c r="K28" s="202"/>
      <c r="L28" s="202"/>
      <c r="M28" s="202"/>
      <c r="N28" s="204"/>
      <c r="O28" s="196"/>
      <c r="P28" s="197"/>
      <c r="Q28" s="198"/>
    </row>
    <row r="29" spans="1:17" s="16" customFormat="1" ht="17" customHeight="1" x14ac:dyDescent="0.2">
      <c r="A29" s="68"/>
      <c r="B29" s="205" t="s">
        <v>46</v>
      </c>
      <c r="C29" s="206"/>
      <c r="D29" s="206"/>
      <c r="E29" s="207"/>
      <c r="F29" s="202"/>
      <c r="G29" s="202"/>
      <c r="H29" s="202"/>
      <c r="I29" s="202"/>
      <c r="J29" s="202"/>
      <c r="K29" s="202"/>
      <c r="L29" s="202"/>
      <c r="M29" s="202"/>
      <c r="N29" s="204"/>
      <c r="O29" s="196"/>
      <c r="P29" s="197"/>
      <c r="Q29" s="198"/>
    </row>
    <row r="30" spans="1:17" s="16" customFormat="1" ht="17" customHeight="1" x14ac:dyDescent="0.2">
      <c r="A30" s="68"/>
      <c r="B30" s="185" t="s">
        <v>73</v>
      </c>
      <c r="C30" s="186"/>
      <c r="D30" s="186"/>
      <c r="E30" s="186"/>
      <c r="F30" s="186"/>
      <c r="G30" s="186"/>
      <c r="H30" s="186"/>
      <c r="I30" s="186"/>
      <c r="J30" s="187" t="s">
        <v>74</v>
      </c>
      <c r="K30" s="187"/>
      <c r="L30" s="10"/>
      <c r="M30" s="188"/>
      <c r="N30" s="189"/>
      <c r="O30" s="160" t="str">
        <f>IF(SUM(Brondata!G69:G70)&gt;0,Brondata!H69,"")</f>
        <v/>
      </c>
      <c r="P30" s="160"/>
      <c r="Q30" s="160"/>
    </row>
    <row r="31" spans="1:17" s="16" customFormat="1" ht="17" customHeight="1" x14ac:dyDescent="0.2">
      <c r="A31" s="68"/>
      <c r="B31" s="185" t="s">
        <v>67</v>
      </c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8"/>
      <c r="N31" s="189"/>
      <c r="O31" s="160"/>
      <c r="P31" s="160"/>
      <c r="Q31" s="160"/>
    </row>
    <row r="32" spans="1:17" s="17" customFormat="1" ht="28" customHeight="1" x14ac:dyDescent="0.2">
      <c r="A32" s="73"/>
      <c r="B32" s="156" t="s">
        <v>101</v>
      </c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8"/>
      <c r="N32" s="159"/>
      <c r="O32" s="160" t="str">
        <f>IF(Brondata!G71=1,Brondata!H71,"")</f>
        <v/>
      </c>
      <c r="P32" s="160"/>
      <c r="Q32" s="160"/>
    </row>
    <row r="33" spans="1:17" s="16" customFormat="1" ht="52" customHeight="1" x14ac:dyDescent="0.2">
      <c r="A33" s="68"/>
      <c r="B33" s="156" t="s">
        <v>95</v>
      </c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8"/>
      <c r="N33" s="159"/>
      <c r="O33" s="161" t="str">
        <f>IF(Brondata!G72=1,Brondata!H72,"")</f>
        <v/>
      </c>
      <c r="P33" s="162"/>
      <c r="Q33" s="163"/>
    </row>
    <row r="34" spans="1:17" s="16" customFormat="1" ht="17" customHeight="1" x14ac:dyDescent="0.2">
      <c r="A34" s="68"/>
      <c r="B34" s="164" t="s">
        <v>8</v>
      </c>
      <c r="C34" s="165"/>
      <c r="D34" s="165"/>
      <c r="E34" s="165"/>
      <c r="F34" s="168"/>
      <c r="G34" s="168"/>
      <c r="H34" s="168"/>
      <c r="I34" s="168"/>
      <c r="J34" s="168"/>
      <c r="K34" s="168"/>
      <c r="L34" s="168"/>
      <c r="M34" s="168"/>
      <c r="N34" s="169"/>
      <c r="O34" s="161" t="str">
        <f>IF(Brondata!G72=1,Brondata!H73,"")</f>
        <v/>
      </c>
      <c r="P34" s="162"/>
      <c r="Q34" s="163"/>
    </row>
    <row r="35" spans="1:17" s="16" customFormat="1" ht="17" customHeight="1" x14ac:dyDescent="0.2">
      <c r="A35" s="68"/>
      <c r="B35" s="164"/>
      <c r="C35" s="165"/>
      <c r="D35" s="165"/>
      <c r="E35" s="165"/>
      <c r="F35" s="168"/>
      <c r="G35" s="168"/>
      <c r="H35" s="168"/>
      <c r="I35" s="168"/>
      <c r="J35" s="168"/>
      <c r="K35" s="168"/>
      <c r="L35" s="168"/>
      <c r="M35" s="168"/>
      <c r="N35" s="169"/>
      <c r="O35" s="172"/>
      <c r="P35" s="173"/>
      <c r="Q35" s="174"/>
    </row>
    <row r="36" spans="1:17" s="16" customFormat="1" ht="17" customHeight="1" x14ac:dyDescent="0.2">
      <c r="A36" s="68"/>
      <c r="B36" s="166"/>
      <c r="C36" s="167"/>
      <c r="D36" s="167"/>
      <c r="E36" s="167"/>
      <c r="F36" s="170"/>
      <c r="G36" s="170"/>
      <c r="H36" s="170"/>
      <c r="I36" s="170"/>
      <c r="J36" s="170"/>
      <c r="K36" s="170"/>
      <c r="L36" s="170"/>
      <c r="M36" s="170"/>
      <c r="N36" s="171"/>
      <c r="O36" s="175"/>
      <c r="P36" s="176"/>
      <c r="Q36" s="177"/>
    </row>
    <row r="37" spans="1:17" s="18" customFormat="1" ht="17" customHeight="1" x14ac:dyDescent="0.2">
      <c r="A37" s="68"/>
      <c r="B37" s="178" t="str">
        <f ca="1">IF(F9&gt;0,Brondata!A32,Brondata!A30)</f>
        <v>Vult u aub bovenstaand formulier volledig in op uw computer en
print dit dan voor uzelf ter controle uit.
Verstuur het EXCEL bestand naar ons via e-mail.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80"/>
      <c r="O37" s="184" t="str">
        <f>Brondata!J63</f>
        <v>U heeft nog niet alle verplichte velden (*) ingevuld</v>
      </c>
      <c r="P37" s="184"/>
      <c r="Q37" s="184"/>
    </row>
    <row r="38" spans="1:17" s="18" customFormat="1" ht="35" customHeight="1" x14ac:dyDescent="0.2">
      <c r="A38" s="68"/>
      <c r="B38" s="181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3"/>
      <c r="O38" s="184"/>
      <c r="P38" s="184"/>
      <c r="Q38" s="184"/>
    </row>
    <row r="39" spans="1:17" s="19" customFormat="1" ht="21" x14ac:dyDescent="0.2">
      <c r="A39" s="154" t="str">
        <f ca="1">IF(Brondata!J21="Ja","Ons mail adres voor inschrijvingen is: zomer@kvs-ossendrecht.nl","")</f>
        <v>Ons mail adres voor inschrijvingen is: zomer@kvs-ossendrecht.nl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5"/>
    </row>
  </sheetData>
  <sheetProtection algorithmName="SHA-512" hashValue="t5nW6dPeq9LBOCLeA0NP0/l2v3z1LiakTCOQr5xUHB/Dj6AsW5K4p2QsUnRzoRwHuHg02eF8ldkOOt132DxjrQ==" saltValue="rLd0BcN1hiArMLKh+raBlA==" spinCount="100000" sheet="1" selectLockedCells="1"/>
  <dataConsolidate/>
  <mergeCells count="79">
    <mergeCell ref="B1:N1"/>
    <mergeCell ref="P1:Q1"/>
    <mergeCell ref="B2:D8"/>
    <mergeCell ref="F2:N2"/>
    <mergeCell ref="O2:Q2"/>
    <mergeCell ref="F3:N3"/>
    <mergeCell ref="O3:Q6"/>
    <mergeCell ref="F4:N4"/>
    <mergeCell ref="F5:N5"/>
    <mergeCell ref="F6:N6"/>
    <mergeCell ref="F7:N7"/>
    <mergeCell ref="O8:Q10"/>
    <mergeCell ref="B9:E9"/>
    <mergeCell ref="F9:N9"/>
    <mergeCell ref="B10:N10"/>
    <mergeCell ref="A11:A14"/>
    <mergeCell ref="B11:D11"/>
    <mergeCell ref="E11:H11"/>
    <mergeCell ref="I11:J11"/>
    <mergeCell ref="K11:N11"/>
    <mergeCell ref="O11:Q15"/>
    <mergeCell ref="B12:D12"/>
    <mergeCell ref="E12:N12"/>
    <mergeCell ref="B13:D13"/>
    <mergeCell ref="E13:N13"/>
    <mergeCell ref="B14:G14"/>
    <mergeCell ref="H14:I14"/>
    <mergeCell ref="J14:L14"/>
    <mergeCell ref="M14:N14"/>
    <mergeCell ref="B15:L15"/>
    <mergeCell ref="O22:Q25"/>
    <mergeCell ref="B23:L23"/>
    <mergeCell ref="M23:N23"/>
    <mergeCell ref="B24:L24"/>
    <mergeCell ref="B25:N25"/>
    <mergeCell ref="B21:I21"/>
    <mergeCell ref="J21:N21"/>
    <mergeCell ref="M24:N24"/>
    <mergeCell ref="M15:N15"/>
    <mergeCell ref="B22:L22"/>
    <mergeCell ref="M22:N22"/>
    <mergeCell ref="H19:N19"/>
    <mergeCell ref="B26:N26"/>
    <mergeCell ref="O26:Q29"/>
    <mergeCell ref="B27:D27"/>
    <mergeCell ref="E27:H27"/>
    <mergeCell ref="I27:J27"/>
    <mergeCell ref="K27:N27"/>
    <mergeCell ref="E28:H28"/>
    <mergeCell ref="I28:J28"/>
    <mergeCell ref="K28:N28"/>
    <mergeCell ref="B29:D29"/>
    <mergeCell ref="E29:N29"/>
    <mergeCell ref="B30:I30"/>
    <mergeCell ref="J30:K30"/>
    <mergeCell ref="M30:N30"/>
    <mergeCell ref="O30:Q31"/>
    <mergeCell ref="B31:L31"/>
    <mergeCell ref="M31:N31"/>
    <mergeCell ref="A39:Q39"/>
    <mergeCell ref="B32:L32"/>
    <mergeCell ref="M32:N32"/>
    <mergeCell ref="O32:Q32"/>
    <mergeCell ref="B33:L33"/>
    <mergeCell ref="M33:N33"/>
    <mergeCell ref="O33:Q33"/>
    <mergeCell ref="B34:E36"/>
    <mergeCell ref="F34:N36"/>
    <mergeCell ref="O34:Q36"/>
    <mergeCell ref="B37:N38"/>
    <mergeCell ref="O37:Q38"/>
    <mergeCell ref="O16:Q20"/>
    <mergeCell ref="C17:F17"/>
    <mergeCell ref="C18:F18"/>
    <mergeCell ref="C19:F19"/>
    <mergeCell ref="C20:F20"/>
    <mergeCell ref="K17:N17"/>
    <mergeCell ref="H17:I17"/>
    <mergeCell ref="B16:I16"/>
  </mergeCells>
  <conditionalFormatting sqref="B10:N10">
    <cfRule type="expression" dxfId="9" priority="1">
      <formula>$F$9=""</formula>
    </cfRule>
  </conditionalFormatting>
  <conditionalFormatting sqref="M30:N31">
    <cfRule type="cellIs" dxfId="6" priority="10" stopIfTrue="1" operator="equal">
      <formula>"Nee"</formula>
    </cfRule>
  </conditionalFormatting>
  <conditionalFormatting sqref="M32:N32">
    <cfRule type="cellIs" dxfId="5" priority="8" operator="equal">
      <formula>"Nee"</formula>
    </cfRule>
  </conditionalFormatting>
  <conditionalFormatting sqref="O32:Q32">
    <cfRule type="containsText" dxfId="2" priority="9" operator="containsText" text="Niet akkoord">
      <formula>NOT(ISERROR(SEARCH("Niet akkoord",O32)))</formula>
    </cfRule>
  </conditionalFormatting>
  <conditionalFormatting sqref="O33:Q36">
    <cfRule type="expression" dxfId="1" priority="6" stopIfTrue="1">
      <formula>AND($M$33="niet akkoord",$F$34="")</formula>
    </cfRule>
  </conditionalFormatting>
  <dataValidations count="1">
    <dataValidation type="list" allowBlank="1" showInputMessage="1" showErrorMessage="1" sqref="G21" xr:uid="{A4D5E8B9-5739-6347-B8B7-25E971665A5D}">
      <formula1>#REF!</formula1>
    </dataValidation>
  </dataValidations>
  <hyperlinks>
    <hyperlink ref="J30:K30" r:id="rId1" display="(zie onze website)" xr:uid="{190B3376-41E7-814A-80DD-FD724BB52F78}"/>
  </hyperlinks>
  <printOptions horizontalCentered="1"/>
  <pageMargins left="0.70866141732283505" right="0.70866141732283505" top="0.74803149606299202" bottom="0.74803149606299202" header="0.31496062992126" footer="0.31496062992126"/>
  <pageSetup paperSize="9" fitToHeight="0" orientation="portrait" blackAndWhite="1" horizontalDpi="300" verticalDpi="300" r:id="rId2"/>
  <headerFooter>
    <oddHeader>&amp;C&amp;"Arial,Standaard"&amp;12&amp;K000000www.kvs-ossendrecht.nl</oddHeader>
    <oddFooter>&amp;L&amp;"-,Bold Italic"VERTROUWELIJK&amp;R&amp;"-,Italic"Printdatum: &amp;D</oddFoot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stopIfTrue="1" id="{8BD300CA-C457-8B44-B559-A285E4451501}">
            <xm:f>AND(Brondata!E15="Ja",G17="Ja")</xm:f>
            <x14:dxf>
              <fill>
                <patternFill>
                  <bgColor theme="0"/>
                </patternFill>
              </fill>
            </x14:dxf>
          </x14:cfRule>
          <xm:sqref>J17</xm:sqref>
        </x14:conditionalFormatting>
        <x14:conditionalFormatting xmlns:xm="http://schemas.microsoft.com/office/excel/2006/main">
          <x14:cfRule type="expression" priority="12" stopIfTrue="1" id="{1959C4FC-194D-CD43-9627-631057921580}">
            <xm:f>AND(Brondata!$E$15="Ja",$G$19="Ja")</xm:f>
            <x14:dxf>
              <fill>
                <patternFill patternType="none">
                  <bgColor auto="1"/>
                </patternFill>
              </fill>
            </x14:dxf>
          </x14:cfRule>
          <xm:sqref>M22:N24</xm:sqref>
        </x14:conditionalFormatting>
        <x14:conditionalFormatting xmlns:xm="http://schemas.microsoft.com/office/excel/2006/main">
          <x14:cfRule type="expression" priority="2" id="{A055AA79-4CCD-0642-91F6-DA0CD5195F14}">
            <xm:f>Brondata!$M$58="Voldoende"</xm:f>
            <x14:dxf>
              <fill>
                <patternFill>
                  <bgColor rgb="FF92D050"/>
                </patternFill>
              </fill>
            </x14:dxf>
          </x14:cfRule>
          <xm:sqref>O2:Q38</xm:sqref>
        </x14:conditionalFormatting>
        <x14:conditionalFormatting xmlns:xm="http://schemas.microsoft.com/office/excel/2006/main">
          <x14:cfRule type="expression" priority="3" id="{DE2DA018-1D3A-8A4E-AE31-41EAF8831AE4}">
            <xm:f>Brondata!$M$25=4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O16:Q20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errorStyle="warning" allowBlank="1" showInputMessage="1" showErrorMessage="1" error="Vul alleen de groep in zonder toevoegingen" xr:uid="{06C2FC34-E854-D64B-9537-E0BFB0AB90B9}">
          <x14:formula1>
            <xm:f>Brondata!$L$16:$L$20</xm:f>
          </x14:formula1>
          <xm:sqref>M14:N14</xm:sqref>
        </x14:dataValidation>
        <x14:dataValidation type="list" errorStyle="information" allowBlank="1" showErrorMessage="1" error="Maak een keuze uit een van de 2 beschikbare periode's" promptTitle="Gebruik Dropdown menu" prompt="Geef aan onder welke categorie uw kind het volgend  schooljaar valt." xr:uid="{64A23011-ACB4-F046-8821-CE367C241EC8}">
          <x14:formula1>
            <xm:f>Brondata!$A$14:$A$15</xm:f>
          </x14:formula1>
          <xm:sqref>F9:N9</xm:sqref>
        </x14:dataValidation>
        <x14:dataValidation type="list" allowBlank="1" showInputMessage="1" showErrorMessage="1" xr:uid="{C9491230-AB42-CD48-90B3-1BCBAA144CBB}">
          <x14:formula1>
            <xm:f>Brondata!$L$23:$L$24</xm:f>
          </x14:formula1>
          <xm:sqref>M33:N33</xm:sqref>
        </x14:dataValidation>
        <x14:dataValidation type="list" allowBlank="1" showInputMessage="1" showErrorMessage="1" promptTitle="Leeftijd" prompt="Omdat de geboortedatum onder de AVG valt, willen we in verband met de groepsindeling de leeftijd van uw kind weten op de 1e dag van de zomerweek" xr:uid="{6DDD9095-7BB1-1445-A5B8-2874378FC81A}">
          <x14:formula1>
            <xm:f>Brondata!$N$15:$N$24</xm:f>
          </x14:formula1>
          <xm:sqref>H14:I14</xm:sqref>
        </x14:dataValidation>
        <x14:dataValidation type="list" errorStyle="warning" allowBlank="1" showInputMessage="1" showErrorMessage="1" error="Vul alleen de groep in zonder toevoegingen" promptTitle="Verjaardag" prompt="Deze gegevens worden alleen gebruikt om uw kind even in het zonnetje te zetten." xr:uid="{40989359-2EE9-DD45-B54B-03ED579F0262}">
          <x14:formula1>
            <xm:f>Brondata!$M$38:$M$42</xm:f>
          </x14:formula1>
          <xm:sqref>M15:N15</xm:sqref>
        </x14:dataValidation>
        <x14:dataValidation type="list" allowBlank="1" showInputMessage="1" showErrorMessage="1" xr:uid="{284B0FB1-D6ED-AD4A-8F6D-8047CDD6B674}">
          <x14:formula1>
            <xm:f>Brondata!$N$38:$N$39</xm:f>
          </x14:formula1>
          <xm:sqref>M23:N23 J17 G17:G20 M24:N24 M30:N30 M31:N31 M32:N32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7C4F1-B6BB-6646-9FBF-00EAC2E83303}">
  <sheetPr codeName="Blad2"/>
  <dimension ref="A1:AC2"/>
  <sheetViews>
    <sheetView workbookViewId="0">
      <selection activeCell="B2" sqref="B2"/>
    </sheetView>
  </sheetViews>
  <sheetFormatPr baseColWidth="10" defaultColWidth="9.1640625" defaultRowHeight="16" zeroHeight="1" x14ac:dyDescent="0.2"/>
  <cols>
    <col min="1" max="1" width="5.6640625" style="4" customWidth="1"/>
    <col min="2" max="2" width="6.6640625" style="4" customWidth="1"/>
    <col min="3" max="3" width="12.33203125" style="4" customWidth="1"/>
    <col min="4" max="4" width="15" style="4" customWidth="1"/>
    <col min="5" max="5" width="26.6640625" style="4" customWidth="1"/>
    <col min="6" max="6" width="18.33203125" style="4" bestFit="1" customWidth="1"/>
    <col min="7" max="7" width="11.33203125" style="4" customWidth="1"/>
    <col min="8" max="8" width="8.1640625" style="4" bestFit="1" customWidth="1"/>
    <col min="9" max="16" width="5.6640625" style="4" customWidth="1"/>
    <col min="17" max="17" width="6.5" style="4" bestFit="1" customWidth="1"/>
    <col min="18" max="18" width="14.83203125" style="5" customWidth="1"/>
    <col min="19" max="19" width="15.5" style="5" customWidth="1"/>
    <col min="20" max="20" width="20.6640625" style="5" customWidth="1"/>
    <col min="21" max="22" width="17.5" style="4" customWidth="1"/>
    <col min="23" max="23" width="35.1640625" style="5" customWidth="1"/>
    <col min="24" max="24" width="6.83203125" style="4" bestFit="1" customWidth="1"/>
    <col min="25" max="27" width="6.83203125" style="4" customWidth="1"/>
    <col min="28" max="28" width="46.83203125" style="4" customWidth="1"/>
    <col min="29" max="29" width="12.5" style="4" bestFit="1" customWidth="1"/>
    <col min="30" max="16384" width="9.1640625" style="4"/>
  </cols>
  <sheetData>
    <row r="1" spans="1:29" s="3" customFormat="1" ht="80.25" customHeight="1" x14ac:dyDescent="0.2">
      <c r="A1" s="6" t="s">
        <v>38</v>
      </c>
      <c r="B1" s="6" t="s">
        <v>21</v>
      </c>
      <c r="C1" s="8" t="s">
        <v>22</v>
      </c>
      <c r="D1" s="8" t="s">
        <v>13</v>
      </c>
      <c r="E1" s="8" t="s">
        <v>23</v>
      </c>
      <c r="F1" s="8" t="s">
        <v>24</v>
      </c>
      <c r="G1" s="11" t="s">
        <v>104</v>
      </c>
      <c r="H1" s="11" t="s">
        <v>87</v>
      </c>
      <c r="I1" s="6" t="s">
        <v>25</v>
      </c>
      <c r="J1" s="6" t="s">
        <v>26</v>
      </c>
      <c r="K1" s="6" t="s">
        <v>27</v>
      </c>
      <c r="L1" s="6" t="s">
        <v>108</v>
      </c>
      <c r="M1" s="6" t="s">
        <v>92</v>
      </c>
      <c r="N1" s="6" t="s">
        <v>28</v>
      </c>
      <c r="O1" s="6" t="s">
        <v>29</v>
      </c>
      <c r="P1" s="6" t="s">
        <v>109</v>
      </c>
      <c r="Q1" s="6" t="s">
        <v>103</v>
      </c>
      <c r="R1" s="7" t="s">
        <v>30</v>
      </c>
      <c r="S1" s="7" t="s">
        <v>31</v>
      </c>
      <c r="T1" s="7" t="s">
        <v>32</v>
      </c>
      <c r="U1" s="7" t="s">
        <v>33</v>
      </c>
      <c r="V1" s="7" t="s">
        <v>34</v>
      </c>
      <c r="W1" s="7" t="s">
        <v>37</v>
      </c>
      <c r="X1" s="6" t="s">
        <v>35</v>
      </c>
      <c r="Y1" s="6" t="s">
        <v>70</v>
      </c>
      <c r="Z1" s="6" t="s">
        <v>93</v>
      </c>
      <c r="AA1" s="6" t="s">
        <v>99</v>
      </c>
      <c r="AB1" s="7" t="s">
        <v>36</v>
      </c>
      <c r="AC1" s="7" t="s">
        <v>39</v>
      </c>
    </row>
    <row r="2" spans="1:29" s="14" customFormat="1" ht="28.5" customHeight="1" x14ac:dyDescent="0.2">
      <c r="A2" s="13"/>
      <c r="B2" s="12" t="e">
        <f>IF(#REF!=#REF!,"Klein",(IF(#REF!=#REF!,"Groot","")))</f>
        <v>#REF!</v>
      </c>
      <c r="C2" s="12" t="e">
        <f>#REF!</f>
        <v>#REF!</v>
      </c>
      <c r="D2" s="9" t="e">
        <f>#REF!</f>
        <v>#REF!</v>
      </c>
      <c r="E2" s="9" t="e">
        <f>#REF!</f>
        <v>#REF!</v>
      </c>
      <c r="F2" s="12" t="e">
        <f>#REF!</f>
        <v>#REF!</v>
      </c>
      <c r="G2" s="15" t="e">
        <f>#REF!</f>
        <v>#REF!</v>
      </c>
      <c r="H2" s="15" t="e">
        <f>IF(#REF!&gt;1,#REF!,"Nee")</f>
        <v>#REF!</v>
      </c>
      <c r="I2" s="15" t="e">
        <f>#REF!</f>
        <v>#REF!</v>
      </c>
      <c r="J2" s="15" t="e">
        <f>IF(#REF!="Ja",#REF!,"nvt")</f>
        <v>#REF!</v>
      </c>
      <c r="K2" s="15" t="e">
        <f>IF(#REF!="Ja",#REF!,"nvt")</f>
        <v>#REF!</v>
      </c>
      <c r="L2" s="15" t="e">
        <f>IF(#REF!="Ja",#REF!,"nvt")</f>
        <v>#REF!</v>
      </c>
      <c r="M2" s="15" t="e">
        <f>#REF!</f>
        <v>#REF!</v>
      </c>
      <c r="N2" s="12" t="e">
        <f>IF(#REF!=#REF!,#REF!,"nvt")</f>
        <v>#REF!</v>
      </c>
      <c r="O2" s="12" t="e">
        <f>IF(#REF!=#REF!,#REF!,"nvt")</f>
        <v>#REF!</v>
      </c>
      <c r="P2" s="12" t="e">
        <f>#REF!</f>
        <v>#REF!</v>
      </c>
      <c r="Q2" s="12" t="e">
        <f>#REF!</f>
        <v>#REF!</v>
      </c>
      <c r="R2" s="12" t="e">
        <f>#REF!</f>
        <v>#REF!</v>
      </c>
      <c r="S2" s="9" t="e">
        <f>#REF!</f>
        <v>#REF!</v>
      </c>
      <c r="T2" s="9" t="e">
        <f>#REF!</f>
        <v>#REF!</v>
      </c>
      <c r="U2" s="9" t="e">
        <f>#REF!</f>
        <v>#REF!</v>
      </c>
      <c r="V2" s="9" t="e">
        <f>#REF!</f>
        <v>#REF!</v>
      </c>
      <c r="W2" s="9" t="e">
        <f>#REF!</f>
        <v>#REF!</v>
      </c>
      <c r="X2" s="15" t="e">
        <f>#REF!</f>
        <v>#REF!</v>
      </c>
      <c r="Y2" s="15" t="e">
        <f>#REF!</f>
        <v>#REF!</v>
      </c>
      <c r="Z2" s="15" t="e">
        <f>#REF!</f>
        <v>#REF!</v>
      </c>
      <c r="AA2" s="12" t="e">
        <f>#REF!</f>
        <v>#REF!</v>
      </c>
      <c r="AB2" s="12" t="e">
        <f>#REF!</f>
        <v>#REF!</v>
      </c>
      <c r="AC2" s="12" t="e">
        <f>#REF!</f>
        <v>#REF!</v>
      </c>
    </row>
  </sheetData>
  <sheetProtection algorithmName="SHA-512" hashValue="6L/gwTsh+2DzU/jDgP2ll4vEdfm4381z1E+9fv6ZO8PDt3fe25ikrop9UpCG9uXnMM567RVeA0u9WhQYZWLx/w==" saltValue="RSfjduiM6JQSvZiYJt2ljQ==" spinCount="100000" sheet="1" objects="1" scenarios="1"/>
  <conditionalFormatting sqref="B2:AC2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&amp;L&amp;"SABIC Typeface Headline Light"&amp;10&amp;Ka7a8aaClassification: General Business Use&amp;1#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BD062-1D95-BD4F-B364-3B1D50F2E930}">
  <dimension ref="A1:O73"/>
  <sheetViews>
    <sheetView zoomScale="160" zoomScaleNormal="160" workbookViewId="0">
      <selection activeCell="D64" sqref="D64"/>
    </sheetView>
  </sheetViews>
  <sheetFormatPr baseColWidth="10" defaultRowHeight="14" x14ac:dyDescent="0.2"/>
  <cols>
    <col min="1" max="4" width="10.83203125" style="28"/>
    <col min="5" max="5" width="13.1640625" style="28" customWidth="1"/>
    <col min="6" max="6" width="10.83203125" style="28"/>
    <col min="7" max="7" width="8.83203125" style="28" customWidth="1"/>
    <col min="8" max="8" width="10.83203125" style="28" customWidth="1"/>
    <col min="9" max="10" width="10.83203125" style="28"/>
    <col min="11" max="11" width="5.1640625" style="28" bestFit="1" customWidth="1"/>
    <col min="12" max="12" width="11.83203125" style="28" customWidth="1"/>
    <col min="13" max="13" width="8.83203125" style="28" bestFit="1" customWidth="1"/>
    <col min="14" max="14" width="6.83203125" style="28" bestFit="1" customWidth="1"/>
    <col min="15" max="16384" width="10.83203125" style="28"/>
  </cols>
  <sheetData>
    <row r="1" spans="1:15" s="26" customFormat="1" ht="25" thickBot="1" x14ac:dyDescent="0.25">
      <c r="A1" s="421" t="s">
        <v>114</v>
      </c>
      <c r="B1" s="422"/>
      <c r="C1" s="422"/>
      <c r="D1" s="422"/>
      <c r="E1" s="422"/>
      <c r="F1" s="25" t="s">
        <v>169</v>
      </c>
      <c r="G1" s="108" t="s">
        <v>170</v>
      </c>
      <c r="H1" s="422" t="s">
        <v>127</v>
      </c>
      <c r="I1" s="422"/>
      <c r="J1" s="422"/>
      <c r="K1" s="422"/>
      <c r="L1" s="422"/>
      <c r="M1" s="422"/>
      <c r="N1" s="426"/>
    </row>
    <row r="2" spans="1:15" ht="15" customHeight="1" x14ac:dyDescent="0.2">
      <c r="A2" s="438" t="s">
        <v>115</v>
      </c>
      <c r="B2" s="439"/>
      <c r="C2" s="445" t="s">
        <v>163</v>
      </c>
      <c r="D2" s="446"/>
      <c r="E2" s="446"/>
      <c r="F2" s="447"/>
      <c r="G2" s="75"/>
      <c r="H2" s="117" t="s">
        <v>130</v>
      </c>
      <c r="I2" s="448" t="s">
        <v>164</v>
      </c>
      <c r="J2" s="448"/>
      <c r="K2" s="448"/>
      <c r="L2" s="448"/>
      <c r="M2" s="449"/>
      <c r="N2" s="27"/>
    </row>
    <row r="3" spans="1:15" ht="16" customHeight="1" thickBot="1" x14ac:dyDescent="0.25">
      <c r="A3" s="428" t="s">
        <v>116</v>
      </c>
      <c r="B3" s="429"/>
      <c r="C3" s="450" t="s">
        <v>155</v>
      </c>
      <c r="D3" s="451"/>
      <c r="E3" s="451"/>
      <c r="F3" s="452"/>
      <c r="G3" s="75"/>
      <c r="H3" s="118" t="s">
        <v>130</v>
      </c>
      <c r="I3" s="453" t="s">
        <v>134</v>
      </c>
      <c r="J3" s="453"/>
      <c r="K3" s="453"/>
      <c r="L3" s="453"/>
      <c r="M3" s="454"/>
      <c r="N3" s="27"/>
    </row>
    <row r="4" spans="1:15" ht="15" customHeight="1" x14ac:dyDescent="0.2">
      <c r="A4" s="438" t="s">
        <v>120</v>
      </c>
      <c r="B4" s="439"/>
      <c r="C4" s="439"/>
      <c r="D4" s="440"/>
      <c r="E4" s="441" t="s">
        <v>156</v>
      </c>
      <c r="F4" s="442"/>
      <c r="G4" s="75"/>
      <c r="H4" s="119" t="s">
        <v>130</v>
      </c>
      <c r="I4" s="29" t="s">
        <v>133</v>
      </c>
      <c r="J4" s="29"/>
      <c r="K4" s="29"/>
      <c r="L4" s="29"/>
      <c r="M4" s="120"/>
      <c r="N4" s="27"/>
    </row>
    <row r="5" spans="1:15" x14ac:dyDescent="0.2">
      <c r="A5" s="433" t="s">
        <v>119</v>
      </c>
      <c r="B5" s="434"/>
      <c r="C5" s="434" t="s">
        <v>140</v>
      </c>
      <c r="D5" s="435"/>
      <c r="E5" s="443">
        <v>46251</v>
      </c>
      <c r="F5" s="444"/>
      <c r="G5" s="78"/>
      <c r="H5" s="121" t="s">
        <v>130</v>
      </c>
      <c r="I5" s="29" t="s">
        <v>132</v>
      </c>
      <c r="J5" s="29"/>
      <c r="K5" s="29"/>
      <c r="L5" s="29"/>
      <c r="M5" s="120"/>
      <c r="N5" s="27"/>
    </row>
    <row r="6" spans="1:15" ht="15" customHeight="1" x14ac:dyDescent="0.2">
      <c r="A6" s="433" t="s">
        <v>142</v>
      </c>
      <c r="B6" s="434"/>
      <c r="C6" s="434" t="s">
        <v>140</v>
      </c>
      <c r="D6" s="435"/>
      <c r="E6" s="443">
        <v>46244</v>
      </c>
      <c r="F6" s="444"/>
      <c r="G6" s="78"/>
      <c r="H6" s="122" t="s">
        <v>130</v>
      </c>
      <c r="I6" s="24" t="s">
        <v>131</v>
      </c>
      <c r="J6" s="24"/>
      <c r="K6" s="24"/>
      <c r="L6" s="24"/>
      <c r="M6" s="123"/>
      <c r="N6" s="27"/>
    </row>
    <row r="7" spans="1:15" ht="15" customHeight="1" x14ac:dyDescent="0.2">
      <c r="A7" s="433" t="s">
        <v>143</v>
      </c>
      <c r="B7" s="434"/>
      <c r="C7" s="434" t="s">
        <v>141</v>
      </c>
      <c r="D7" s="435"/>
      <c r="E7" s="436" t="s">
        <v>158</v>
      </c>
      <c r="F7" s="437"/>
      <c r="G7" s="78"/>
      <c r="H7" s="124" t="s">
        <v>130</v>
      </c>
      <c r="I7" s="30" t="s">
        <v>135</v>
      </c>
      <c r="J7" s="30"/>
      <c r="K7" s="30"/>
      <c r="L7" s="30"/>
      <c r="M7" s="125"/>
      <c r="N7" s="27"/>
    </row>
    <row r="8" spans="1:15" ht="15" customHeight="1" thickBot="1" x14ac:dyDescent="0.25">
      <c r="A8" s="428" t="s">
        <v>157</v>
      </c>
      <c r="B8" s="429"/>
      <c r="C8" s="429" t="s">
        <v>141</v>
      </c>
      <c r="D8" s="430"/>
      <c r="E8" s="431" t="s">
        <v>159</v>
      </c>
      <c r="F8" s="432"/>
      <c r="G8" s="78"/>
      <c r="H8" s="126" t="s">
        <v>130</v>
      </c>
      <c r="I8" s="24" t="s">
        <v>145</v>
      </c>
      <c r="J8" s="24"/>
      <c r="K8" s="24"/>
      <c r="L8" s="24"/>
      <c r="M8" s="123"/>
      <c r="N8" s="27"/>
    </row>
    <row r="9" spans="1:15" x14ac:dyDescent="0.2">
      <c r="A9" s="110" t="s">
        <v>121</v>
      </c>
      <c r="B9" s="111" t="s">
        <v>161</v>
      </c>
      <c r="C9" s="111"/>
      <c r="D9" s="77" t="s">
        <v>122</v>
      </c>
      <c r="E9" s="76" t="s">
        <v>162</v>
      </c>
      <c r="F9" s="112"/>
      <c r="G9" s="109"/>
      <c r="H9" s="127" t="s">
        <v>130</v>
      </c>
      <c r="I9" s="62" t="s">
        <v>128</v>
      </c>
      <c r="J9" s="62"/>
      <c r="K9" s="62"/>
      <c r="L9" s="62"/>
      <c r="M9" s="128"/>
      <c r="N9" s="27"/>
      <c r="O9" s="31"/>
    </row>
    <row r="10" spans="1:15" ht="14" customHeight="1" thickBot="1" x14ac:dyDescent="0.25">
      <c r="A10" s="113"/>
      <c r="B10" s="419"/>
      <c r="C10" s="419"/>
      <c r="D10" s="34" t="s">
        <v>167</v>
      </c>
      <c r="E10" s="35">
        <v>10</v>
      </c>
      <c r="F10" s="114"/>
      <c r="G10" s="109"/>
      <c r="H10" s="129" t="s">
        <v>130</v>
      </c>
      <c r="I10" s="62" t="s">
        <v>129</v>
      </c>
      <c r="J10" s="62"/>
      <c r="K10" s="62"/>
      <c r="L10" s="62"/>
      <c r="M10" s="128"/>
      <c r="N10" s="27"/>
      <c r="O10" s="32"/>
    </row>
    <row r="11" spans="1:15" x14ac:dyDescent="0.2">
      <c r="A11" s="116" t="s">
        <v>124</v>
      </c>
      <c r="B11" s="411" t="s">
        <v>125</v>
      </c>
      <c r="C11" s="411"/>
      <c r="D11" s="77"/>
      <c r="E11" s="76" t="s">
        <v>139</v>
      </c>
      <c r="F11" s="112"/>
      <c r="G11" s="109"/>
      <c r="H11" s="130" t="s">
        <v>130</v>
      </c>
      <c r="I11" s="62" t="s">
        <v>152</v>
      </c>
      <c r="J11" s="62"/>
      <c r="K11" s="62"/>
      <c r="L11" s="62"/>
      <c r="M11" s="128"/>
      <c r="N11" s="27"/>
      <c r="O11" s="33"/>
    </row>
    <row r="12" spans="1:15" ht="15" thickBot="1" x14ac:dyDescent="0.25">
      <c r="A12" s="418"/>
      <c r="B12" s="419"/>
      <c r="C12" s="419"/>
      <c r="D12" s="420"/>
      <c r="E12" s="35"/>
      <c r="F12" s="114"/>
      <c r="G12" s="115"/>
      <c r="H12" s="131" t="s">
        <v>130</v>
      </c>
      <c r="I12" s="132" t="s">
        <v>151</v>
      </c>
      <c r="J12" s="132"/>
      <c r="K12" s="132"/>
      <c r="L12" s="132"/>
      <c r="M12" s="133"/>
      <c r="N12" s="27"/>
    </row>
    <row r="13" spans="1:15" s="26" customFormat="1" ht="25" thickBot="1" x14ac:dyDescent="0.25">
      <c r="A13" s="421" t="s">
        <v>0</v>
      </c>
      <c r="B13" s="422"/>
      <c r="C13" s="422"/>
      <c r="D13" s="422"/>
      <c r="E13" s="422"/>
      <c r="F13" s="422"/>
      <c r="G13" s="422"/>
      <c r="H13" s="422"/>
      <c r="I13" s="423"/>
      <c r="J13" s="423"/>
      <c r="K13" s="424"/>
      <c r="L13" s="425" t="s">
        <v>76</v>
      </c>
      <c r="M13" s="422"/>
      <c r="N13" s="426"/>
    </row>
    <row r="14" spans="1:15" ht="15" customHeight="1" x14ac:dyDescent="0.2">
      <c r="A14" s="410" t="s">
        <v>40</v>
      </c>
      <c r="B14" s="411"/>
      <c r="C14" s="411"/>
      <c r="D14" s="411"/>
      <c r="E14" s="36" t="str">
        <f>IF(A14=DagFormulier!F9,"Ja","Nee")</f>
        <v>Nee</v>
      </c>
      <c r="F14" s="412" t="s">
        <v>10</v>
      </c>
      <c r="G14" s="413"/>
      <c r="H14" s="49" t="str">
        <f>CONCATENATE(E14,DagFormulier!M22)</f>
        <v>Nee</v>
      </c>
      <c r="I14" s="416"/>
      <c r="J14" s="417"/>
      <c r="K14" s="79"/>
      <c r="L14" s="427" t="s">
        <v>123</v>
      </c>
      <c r="M14" s="37" t="s">
        <v>117</v>
      </c>
      <c r="N14" s="37" t="s">
        <v>75</v>
      </c>
    </row>
    <row r="15" spans="1:15" ht="15" customHeight="1" x14ac:dyDescent="0.2">
      <c r="A15" s="414" t="s">
        <v>41</v>
      </c>
      <c r="B15" s="415"/>
      <c r="C15" s="415"/>
      <c r="D15" s="415"/>
      <c r="E15" s="36" t="str">
        <f>IF(A15=DagFormulier!F9,"Ja","Nee")</f>
        <v>Nee</v>
      </c>
      <c r="F15" s="287" t="s">
        <v>11</v>
      </c>
      <c r="G15" s="288"/>
      <c r="H15" s="49" t="str">
        <f>CONCATENATE(E15,DagFormulier!M22)</f>
        <v>Nee</v>
      </c>
      <c r="I15" s="80"/>
      <c r="J15" s="46"/>
      <c r="K15" s="81"/>
      <c r="L15" s="427"/>
      <c r="M15" s="38">
        <v>1</v>
      </c>
      <c r="N15" s="38">
        <v>4</v>
      </c>
    </row>
    <row r="16" spans="1:15" ht="14" customHeight="1" thickBot="1" x14ac:dyDescent="0.25">
      <c r="A16" s="399" t="s">
        <v>153</v>
      </c>
      <c r="B16" s="400"/>
      <c r="C16" s="400"/>
      <c r="D16" s="400"/>
      <c r="E16" s="401"/>
      <c r="F16" s="86"/>
      <c r="G16" s="87"/>
      <c r="H16" s="88"/>
      <c r="I16" s="402"/>
      <c r="J16" s="403"/>
      <c r="K16" s="82"/>
      <c r="L16" s="40" t="str">
        <f>IF(E14="Ja",1,(IF(E15="Ja",6,"Ga naar:")))</f>
        <v>Ga naar:</v>
      </c>
      <c r="M16" s="41">
        <v>2</v>
      </c>
      <c r="N16" s="41">
        <v>5</v>
      </c>
    </row>
    <row r="17" spans="1:14" ht="14" customHeight="1" x14ac:dyDescent="0.2">
      <c r="A17" s="54" t="e">
        <f>IF(DagFormulier!#REF!="Ja","Ja","")</f>
        <v>#REF!</v>
      </c>
      <c r="B17" s="396" t="s">
        <v>105</v>
      </c>
      <c r="C17" s="397"/>
      <c r="D17" s="397"/>
      <c r="E17" s="398"/>
      <c r="F17" s="86"/>
      <c r="G17" s="87"/>
      <c r="H17" s="88"/>
      <c r="I17" s="404" t="str">
        <f>IF(DagFormulier!E11="","Uw kind",DagFormulier!E11)</f>
        <v>Uw kind</v>
      </c>
      <c r="J17" s="405"/>
      <c r="K17" s="406"/>
      <c r="L17" s="40" t="str">
        <f>IF(E14="Ja",2,(IF(E15="Ja",7,"&lt;Start hier&gt;")))</f>
        <v>&lt;Start hier&gt;</v>
      </c>
      <c r="M17" s="41">
        <v>3</v>
      </c>
      <c r="N17" s="41">
        <v>6</v>
      </c>
    </row>
    <row r="18" spans="1:14" ht="15" customHeight="1" x14ac:dyDescent="0.2">
      <c r="A18" s="54" t="str">
        <f>IF(OR(DagFormulier!M14=6,DagFormulier!M14=7),"Ja","")</f>
        <v/>
      </c>
      <c r="B18" s="396" t="s">
        <v>160</v>
      </c>
      <c r="C18" s="397"/>
      <c r="D18" s="397"/>
      <c r="E18" s="398"/>
      <c r="F18" s="407" t="str">
        <f>IF(A18="Ja",B18,(IF(A19="Ja",B19,"")))</f>
        <v/>
      </c>
      <c r="G18" s="408"/>
      <c r="H18" s="409"/>
      <c r="I18" s="329" t="str">
        <f>CONCATENATE(DagFormulier!E11," ",DagFormulier!K11)</f>
        <v xml:space="preserve"> </v>
      </c>
      <c r="J18" s="330"/>
      <c r="K18" s="331"/>
      <c r="L18" s="40" t="str">
        <f>IF(E14="Ja",3,(IF(E15="Ja",8,"en kies")))</f>
        <v>en kies</v>
      </c>
      <c r="M18" s="41">
        <v>4</v>
      </c>
      <c r="N18" s="41">
        <v>7</v>
      </c>
    </row>
    <row r="19" spans="1:14" s="20" customFormat="1" ht="14" customHeight="1" x14ac:dyDescent="0.2">
      <c r="A19" s="54" t="str">
        <f>IF(OR(DagFormulier!M14=8,DagFormulier!M14="Brugklas"),"Ja","")</f>
        <v/>
      </c>
      <c r="B19" s="396" t="s">
        <v>144</v>
      </c>
      <c r="C19" s="397"/>
      <c r="D19" s="397"/>
      <c r="E19" s="398"/>
      <c r="F19" s="43"/>
      <c r="G19" s="44"/>
      <c r="H19" s="289" t="s">
        <v>137</v>
      </c>
      <c r="I19" s="290"/>
      <c r="J19" s="394">
        <f ca="1">TODAY()</f>
        <v>46197</v>
      </c>
      <c r="K19" s="395"/>
      <c r="L19" s="40" t="str">
        <f>IF(E14="Ja",4,(IF(E15="Ja","Brugklas","de juiste")))</f>
        <v>de juiste</v>
      </c>
      <c r="M19" s="41">
        <v>5</v>
      </c>
      <c r="N19" s="41">
        <v>8</v>
      </c>
    </row>
    <row r="20" spans="1:14" s="20" customFormat="1" ht="14" customHeight="1" x14ac:dyDescent="0.2">
      <c r="A20" s="380" t="str">
        <f>"De kosten voor de "&amp;C3&amp;" dag(-en) van "&amp;I17&amp;" bedragen: € "&amp;M26&amp;",-"</f>
        <v>De kosten voor de Safari dag(-en) van Uw kind bedragen: € 0,-</v>
      </c>
      <c r="B20" s="381"/>
      <c r="C20" s="381"/>
      <c r="D20" s="381"/>
      <c r="E20" s="381"/>
      <c r="F20" s="381"/>
      <c r="G20" s="382"/>
      <c r="H20" s="289" t="s">
        <v>138</v>
      </c>
      <c r="I20" s="290"/>
      <c r="J20" s="394">
        <f>E6</f>
        <v>46244</v>
      </c>
      <c r="K20" s="395"/>
      <c r="L20" s="45" t="str">
        <f>IF(E14="Ja",5,(IF(E15="Ja","","leeftijdscategorie")))</f>
        <v>leeftijdscategorie</v>
      </c>
      <c r="M20" s="41">
        <v>6</v>
      </c>
      <c r="N20" s="41">
        <v>9</v>
      </c>
    </row>
    <row r="21" spans="1:14" ht="14" customHeight="1" x14ac:dyDescent="0.2">
      <c r="A21" s="380" t="str">
        <f>CONCATENATE("Mag ",I17," meedoen aan de spooktocht?*")</f>
        <v>Mag Uw kind meedoen aan de spooktocht?*</v>
      </c>
      <c r="B21" s="381"/>
      <c r="C21" s="381"/>
      <c r="D21" s="382"/>
      <c r="E21" s="380" t="s">
        <v>168</v>
      </c>
      <c r="F21" s="381"/>
      <c r="G21" s="381"/>
      <c r="H21" s="287" t="s">
        <v>136</v>
      </c>
      <c r="I21" s="288"/>
      <c r="J21" s="392" t="str">
        <f ca="1">IF(J19&gt;J20,"Nee","Ja")</f>
        <v>Ja</v>
      </c>
      <c r="K21" s="393"/>
      <c r="L21" s="46"/>
      <c r="M21" s="41">
        <v>7</v>
      </c>
      <c r="N21" s="41">
        <v>10</v>
      </c>
    </row>
    <row r="22" spans="1:14" ht="14" customHeight="1" x14ac:dyDescent="0.2">
      <c r="A22" s="380" t="str">
        <f>CONCATENATE("Mag ",I17," na de disco blijven slapen?*")</f>
        <v>Mag Uw kind na de disco blijven slapen?*</v>
      </c>
      <c r="B22" s="381"/>
      <c r="C22" s="381"/>
      <c r="D22" s="382"/>
      <c r="E22" s="380" t="str">
        <f>CONCATENATE(I17," kan om 19:30 opgehaald worden")</f>
        <v>Uw kind kan om 19:30 opgehaald worden</v>
      </c>
      <c r="F22" s="381"/>
      <c r="G22" s="381"/>
      <c r="H22" s="287" t="s">
        <v>91</v>
      </c>
      <c r="I22" s="288"/>
      <c r="J22" s="394">
        <f>J20+1</f>
        <v>46245</v>
      </c>
      <c r="K22" s="395"/>
      <c r="L22" s="47" t="s">
        <v>150</v>
      </c>
      <c r="M22" s="41">
        <v>8</v>
      </c>
      <c r="N22" s="41">
        <v>11</v>
      </c>
    </row>
    <row r="23" spans="1:14" ht="14" customHeight="1" x14ac:dyDescent="0.2">
      <c r="A23" s="380" t="str">
        <f>CONCATENATE("Mag ",I17," mee gaan zwemmen?*")</f>
        <v>Mag Uw kind mee gaan zwemmen?*</v>
      </c>
      <c r="B23" s="381"/>
      <c r="C23" s="381"/>
      <c r="D23" s="382"/>
      <c r="E23" s="383"/>
      <c r="F23" s="384"/>
      <c r="G23" s="384"/>
      <c r="H23" s="385"/>
      <c r="I23" s="385"/>
      <c r="J23" s="385"/>
      <c r="K23" s="386"/>
      <c r="L23" s="41" t="s">
        <v>100</v>
      </c>
      <c r="M23" s="41"/>
      <c r="N23" s="41">
        <v>12</v>
      </c>
    </row>
    <row r="24" spans="1:14" ht="14" customHeight="1" x14ac:dyDescent="0.2">
      <c r="A24" s="287" t="s">
        <v>9</v>
      </c>
      <c r="B24" s="288"/>
      <c r="C24" s="387"/>
      <c r="D24" s="380" t="str">
        <f>IF(E15="Ja","We gaan op de fiets, zorg alsjeblieft dat deze technisch in orde is. Fatbikes zijn niet toegestaan!","")</f>
        <v/>
      </c>
      <c r="E24" s="381"/>
      <c r="F24" s="381"/>
      <c r="G24" s="381"/>
      <c r="H24" s="381"/>
      <c r="I24" s="388"/>
      <c r="J24" s="388"/>
      <c r="K24" s="389"/>
      <c r="L24" s="41" t="s">
        <v>96</v>
      </c>
      <c r="M24" s="41"/>
      <c r="N24" s="41">
        <v>13</v>
      </c>
    </row>
    <row r="25" spans="1:14" ht="15" customHeight="1" x14ac:dyDescent="0.2">
      <c r="A25" s="377" t="str">
        <f>"Heeft "&amp;I17&amp;" minimaal één zwemdiploma?*"</f>
        <v>Heeft Uw kind minimaal één zwemdiploma?*</v>
      </c>
      <c r="B25" s="378"/>
      <c r="C25" s="378"/>
      <c r="D25" s="379"/>
      <c r="E25" s="92"/>
      <c r="F25" s="93"/>
      <c r="G25" s="93"/>
      <c r="H25" s="63" t="s">
        <v>81</v>
      </c>
      <c r="I25" s="390">
        <f>E5</f>
        <v>46251</v>
      </c>
      <c r="J25" s="390"/>
      <c r="K25" s="97" t="str">
        <f>IF(DagFormulier!G17="Ja",1,"")</f>
        <v/>
      </c>
      <c r="L25" s="89" t="s">
        <v>166</v>
      </c>
      <c r="M25" s="98">
        <f>SUM(K25:K28)</f>
        <v>0</v>
      </c>
      <c r="N25" s="95"/>
    </row>
    <row r="26" spans="1:14" ht="15" customHeight="1" x14ac:dyDescent="0.2">
      <c r="A26" s="377" t="str">
        <f>"Heeft "&amp;I17&amp;" een abonnement voor "&amp;E11&amp;"?*"</f>
        <v>Heeft Uw kind een abonnement voor Laco?*</v>
      </c>
      <c r="B26" s="378"/>
      <c r="C26" s="378"/>
      <c r="D26" s="379"/>
      <c r="E26" s="92"/>
      <c r="F26" s="93"/>
      <c r="G26" s="93"/>
      <c r="H26" s="63" t="s">
        <v>82</v>
      </c>
      <c r="I26" s="391">
        <f>I25+1</f>
        <v>46252</v>
      </c>
      <c r="J26" s="391"/>
      <c r="K26" s="97" t="str">
        <f>IF(DagFormulier!G18="Ja",1,"")</f>
        <v/>
      </c>
      <c r="L26" s="92" t="s">
        <v>39</v>
      </c>
      <c r="M26" s="107" t="str">
        <f>IF(M25&gt;0,(M25*E10),"0")</f>
        <v>0</v>
      </c>
      <c r="N26" s="96"/>
    </row>
    <row r="27" spans="1:14" ht="15" customHeight="1" x14ac:dyDescent="0.2">
      <c r="A27" s="377" t="str">
        <f>CONCATENATE(I17," wil graag in het groepje bij (max. 1)")</f>
        <v>Uw kind wil graag in het groepje bij (max. 1)</v>
      </c>
      <c r="B27" s="378"/>
      <c r="C27" s="378"/>
      <c r="D27" s="379"/>
      <c r="E27" s="92"/>
      <c r="F27" s="93"/>
      <c r="G27" s="93"/>
      <c r="H27" s="63" t="s">
        <v>83</v>
      </c>
      <c r="I27" s="391">
        <f>I26+1</f>
        <v>46253</v>
      </c>
      <c r="J27" s="391"/>
      <c r="K27" s="97" t="str">
        <f>IF(DagFormulier!G19="Ja",1,"")</f>
        <v/>
      </c>
      <c r="L27" s="92"/>
      <c r="M27" s="93"/>
      <c r="N27" s="96"/>
    </row>
    <row r="28" spans="1:14" ht="15" customHeight="1" x14ac:dyDescent="0.2">
      <c r="A28" s="380" t="str">
        <f>CONCATENATE(I17," wil liever niet in het groepje bij (max. 1)")</f>
        <v>Uw kind wil liever niet in het groepje bij (max. 1)</v>
      </c>
      <c r="B28" s="381"/>
      <c r="C28" s="381"/>
      <c r="D28" s="382"/>
      <c r="E28" s="90"/>
      <c r="F28" s="91"/>
      <c r="G28" s="91"/>
      <c r="H28" s="63" t="s">
        <v>165</v>
      </c>
      <c r="I28" s="391">
        <f>I27+1</f>
        <v>46254</v>
      </c>
      <c r="J28" s="391"/>
      <c r="K28" s="97" t="str">
        <f>IF(DagFormulier!G20="Ja",1,"")</f>
        <v/>
      </c>
      <c r="L28" s="277" t="s">
        <v>173</v>
      </c>
      <c r="M28" s="278"/>
      <c r="N28" s="279"/>
    </row>
    <row r="29" spans="1:14" ht="14" customHeight="1" x14ac:dyDescent="0.2">
      <c r="A29" s="354" t="str">
        <f ca="1">IF(J21="Ja",A32,A31)</f>
        <v>Wij verzoeken u vriendelijk het te betalen bedrag van € 0,- voor 15 augustus over te maken op de RABOrekening van KVS: NL04RABO 014.05.05.938 ovv Safari-Uw kind. De inschrijving is pas definitief als wij uw betaling hebben ontvangen!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54"/>
      <c r="L29" s="280"/>
      <c r="M29" s="281"/>
      <c r="N29" s="282"/>
    </row>
    <row r="30" spans="1:14" ht="44" customHeight="1" x14ac:dyDescent="0.2">
      <c r="A30" s="353" t="str">
        <f ca="1">IF(J21="ja",A33,A31)</f>
        <v>Vult u aub bovenstaand formulier volledig in op uw computer en
print dit dan voor uzelf ter controle uit.
Verstuur het EXCEL bestand naar ons via e-mail.</v>
      </c>
      <c r="B30" s="354"/>
      <c r="C30" s="354"/>
      <c r="D30" s="354"/>
      <c r="E30" s="354"/>
      <c r="F30" s="354"/>
      <c r="G30" s="354"/>
      <c r="H30" s="354"/>
      <c r="I30" s="354"/>
      <c r="J30" s="354"/>
      <c r="K30" s="355"/>
      <c r="L30" s="362" t="s">
        <v>17</v>
      </c>
      <c r="M30" s="363"/>
      <c r="N30" s="364"/>
    </row>
    <row r="31" spans="1:14" x14ac:dyDescent="0.2">
      <c r="A31" s="347" t="s">
        <v>20</v>
      </c>
      <c r="B31" s="348"/>
      <c r="C31" s="348"/>
      <c r="D31" s="348"/>
      <c r="E31" s="348"/>
      <c r="F31" s="348"/>
      <c r="G31" s="348"/>
      <c r="H31" s="348"/>
      <c r="I31" s="348"/>
      <c r="J31" s="348"/>
      <c r="K31" s="349"/>
      <c r="L31" s="365" t="s">
        <v>126</v>
      </c>
      <c r="M31" s="366"/>
      <c r="N31" s="367"/>
    </row>
    <row r="32" spans="1:14" s="20" customFormat="1" ht="28" customHeight="1" x14ac:dyDescent="0.2">
      <c r="A32" s="353" t="str">
        <f>CONCATENATE("Wij verzoeken u vriendelijk het te betalen bedrag van € ",M26,",- voor ",E8," over te maken op de RABOrekening van KVS: NL04RABO 014.05.05.938 ovv ",C3,"-",I17,". De inschrijving is pas definitief als wij uw betaling hebben ontvangen!")</f>
        <v>Wij verzoeken u vriendelijk het te betalen bedrag van € 0,- voor 15 augustus over te maken op de RABOrekening van KVS: NL04RABO 014.05.05.938 ovv Safari-Uw kind. De inschrijving is pas definitief als wij uw betaling hebben ontvangen!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55"/>
      <c r="L32" s="350" t="s">
        <v>18</v>
      </c>
      <c r="M32" s="351"/>
      <c r="N32" s="352"/>
    </row>
    <row r="33" spans="1:14" ht="14" customHeight="1" x14ac:dyDescent="0.2">
      <c r="A33" s="368" t="s">
        <v>72</v>
      </c>
      <c r="B33" s="369"/>
      <c r="C33" s="369"/>
      <c r="D33" s="369"/>
      <c r="E33" s="369"/>
      <c r="F33" s="369"/>
      <c r="G33" s="369"/>
      <c r="H33" s="369"/>
      <c r="I33" s="369"/>
      <c r="J33" s="369"/>
      <c r="K33" s="370"/>
      <c r="L33" s="350" t="s">
        <v>18</v>
      </c>
      <c r="M33" s="351"/>
      <c r="N33" s="352"/>
    </row>
    <row r="34" spans="1:14" ht="14" customHeight="1" x14ac:dyDescent="0.2">
      <c r="A34" s="347" t="s">
        <v>71</v>
      </c>
      <c r="B34" s="348"/>
      <c r="C34" s="348"/>
      <c r="D34" s="348"/>
      <c r="E34" s="348"/>
      <c r="F34" s="348"/>
      <c r="G34" s="348"/>
      <c r="H34" s="348"/>
      <c r="I34" s="348"/>
      <c r="J34" s="348"/>
      <c r="K34" s="349"/>
      <c r="L34" s="350" t="s">
        <v>18</v>
      </c>
      <c r="M34" s="351"/>
      <c r="N34" s="352"/>
    </row>
    <row r="35" spans="1:14" ht="14" customHeight="1" x14ac:dyDescent="0.2">
      <c r="A35" s="353" t="str">
        <f ca="1">IF(J21="Ja",A34,A31)</f>
        <v>Het ingevulde formulier opslaan en het EXCEL bestand versturen aan:
ZOMER@KVS-OSSENDRECHT.NL</v>
      </c>
      <c r="B35" s="354"/>
      <c r="C35" s="354"/>
      <c r="D35" s="354"/>
      <c r="E35" s="354"/>
      <c r="F35" s="354"/>
      <c r="G35" s="354"/>
      <c r="H35" s="354"/>
      <c r="I35" s="354"/>
      <c r="J35" s="354"/>
      <c r="K35" s="355"/>
      <c r="L35" s="356" t="s">
        <v>19</v>
      </c>
      <c r="M35" s="357"/>
      <c r="N35" s="358"/>
    </row>
    <row r="36" spans="1:14" x14ac:dyDescent="0.2">
      <c r="A36" s="353"/>
      <c r="B36" s="354"/>
      <c r="C36" s="354"/>
      <c r="D36" s="354"/>
      <c r="E36" s="354"/>
      <c r="F36" s="354"/>
      <c r="G36" s="354"/>
      <c r="H36" s="354"/>
      <c r="I36" s="354"/>
      <c r="J36" s="354"/>
      <c r="K36" s="355"/>
      <c r="L36" s="359"/>
      <c r="M36" s="360"/>
      <c r="N36" s="361"/>
    </row>
    <row r="37" spans="1:14" x14ac:dyDescent="0.2">
      <c r="A37" s="347" t="s">
        <v>106</v>
      </c>
      <c r="B37" s="348"/>
      <c r="C37" s="348"/>
      <c r="D37" s="348"/>
      <c r="E37" s="348"/>
      <c r="F37" s="348"/>
      <c r="G37" s="348"/>
      <c r="H37" s="348"/>
      <c r="I37" s="348"/>
      <c r="J37" s="348"/>
      <c r="K37" s="349"/>
      <c r="L37" s="21"/>
      <c r="M37" s="47" t="s">
        <v>80</v>
      </c>
      <c r="N37" s="47" t="s">
        <v>118</v>
      </c>
    </row>
    <row r="38" spans="1:14" ht="15" customHeight="1" x14ac:dyDescent="0.2">
      <c r="A38" s="371"/>
      <c r="B38" s="372"/>
      <c r="C38" s="372"/>
      <c r="D38" s="372"/>
      <c r="E38" s="372"/>
      <c r="F38" s="372"/>
      <c r="G38" s="372"/>
      <c r="H38" s="372"/>
      <c r="I38" s="372"/>
      <c r="J38" s="372"/>
      <c r="K38" s="373"/>
      <c r="L38" s="21"/>
      <c r="M38" s="38" t="s">
        <v>81</v>
      </c>
      <c r="N38" s="38" t="s">
        <v>1</v>
      </c>
    </row>
    <row r="39" spans="1:14" ht="15" customHeight="1" x14ac:dyDescent="0.2">
      <c r="A39" s="374"/>
      <c r="B39" s="375"/>
      <c r="C39" s="375"/>
      <c r="D39" s="375"/>
      <c r="E39" s="375"/>
      <c r="F39" s="375"/>
      <c r="G39" s="375"/>
      <c r="H39" s="375"/>
      <c r="I39" s="375"/>
      <c r="J39" s="375"/>
      <c r="K39" s="376"/>
      <c r="L39" s="21"/>
      <c r="M39" s="41" t="s">
        <v>82</v>
      </c>
      <c r="N39" s="41" t="s">
        <v>2</v>
      </c>
    </row>
    <row r="40" spans="1:14" ht="15" customHeight="1" x14ac:dyDescent="0.2">
      <c r="A40" s="374"/>
      <c r="B40" s="375"/>
      <c r="C40" s="375"/>
      <c r="D40" s="375"/>
      <c r="E40" s="375"/>
      <c r="F40" s="375"/>
      <c r="G40" s="375"/>
      <c r="H40" s="375"/>
      <c r="I40" s="375"/>
      <c r="J40" s="375"/>
      <c r="K40" s="376"/>
      <c r="L40" s="21"/>
      <c r="M40" s="41" t="s">
        <v>83</v>
      </c>
      <c r="N40" s="41"/>
    </row>
    <row r="41" spans="1:14" ht="15" customHeight="1" x14ac:dyDescent="0.2">
      <c r="A41" s="374"/>
      <c r="B41" s="375"/>
      <c r="C41" s="375"/>
      <c r="D41" s="375"/>
      <c r="E41" s="375"/>
      <c r="F41" s="375"/>
      <c r="G41" s="375"/>
      <c r="H41" s="375"/>
      <c r="I41" s="375"/>
      <c r="J41" s="375"/>
      <c r="K41" s="376"/>
      <c r="L41" s="21"/>
      <c r="M41" s="41" t="s">
        <v>84</v>
      </c>
      <c r="N41" s="41"/>
    </row>
    <row r="42" spans="1:14" ht="15" customHeight="1" x14ac:dyDescent="0.2">
      <c r="A42" s="374"/>
      <c r="B42" s="375"/>
      <c r="C42" s="375"/>
      <c r="D42" s="375"/>
      <c r="E42" s="375"/>
      <c r="F42" s="375"/>
      <c r="G42" s="375"/>
      <c r="H42" s="375"/>
      <c r="I42" s="375"/>
      <c r="J42" s="375"/>
      <c r="K42" s="376"/>
      <c r="L42" s="21"/>
      <c r="M42" s="41" t="s">
        <v>85</v>
      </c>
      <c r="N42" s="41"/>
    </row>
    <row r="43" spans="1:14" s="26" customFormat="1" ht="24" x14ac:dyDescent="0.2">
      <c r="A43" s="344" t="s">
        <v>146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6"/>
    </row>
    <row r="44" spans="1:14" x14ac:dyDescent="0.2">
      <c r="A44" s="332" t="s">
        <v>47</v>
      </c>
      <c r="B44" s="333"/>
      <c r="C44" s="333"/>
      <c r="D44" s="334"/>
      <c r="E44" s="50" t="s">
        <v>55</v>
      </c>
      <c r="F44" s="50" t="s">
        <v>56</v>
      </c>
      <c r="G44" s="50" t="s">
        <v>57</v>
      </c>
      <c r="H44" s="85"/>
      <c r="I44" s="85"/>
      <c r="J44" s="332" t="s">
        <v>64</v>
      </c>
      <c r="K44" s="333"/>
      <c r="L44" s="333"/>
      <c r="M44" s="333"/>
      <c r="N44" s="334"/>
    </row>
    <row r="45" spans="1:14" ht="14" customHeight="1" x14ac:dyDescent="0.2">
      <c r="A45" s="335" t="s">
        <v>22</v>
      </c>
      <c r="B45" s="335"/>
      <c r="C45" s="335"/>
      <c r="D45" s="42" t="str">
        <f>IF((LEN(DagFormulier!E11)&gt;1),1,"")</f>
        <v/>
      </c>
      <c r="E45" s="51">
        <v>1</v>
      </c>
      <c r="F45" s="51"/>
      <c r="G45" s="83"/>
      <c r="H45" s="64"/>
      <c r="I45" s="65"/>
      <c r="J45" s="335" t="s">
        <v>58</v>
      </c>
      <c r="K45" s="336"/>
      <c r="L45" s="337" t="str">
        <f>E14</f>
        <v>Nee</v>
      </c>
      <c r="M45" s="338"/>
      <c r="N45" s="339"/>
    </row>
    <row r="46" spans="1:14" x14ac:dyDescent="0.2">
      <c r="A46" s="305" t="s">
        <v>13</v>
      </c>
      <c r="B46" s="305"/>
      <c r="C46" s="305"/>
      <c r="D46" s="53" t="str">
        <f>IF((LEN(DagFormulier!K11)&gt;2),1,"")</f>
        <v/>
      </c>
      <c r="E46" s="51">
        <v>1</v>
      </c>
      <c r="F46" s="51"/>
      <c r="G46" s="83"/>
      <c r="H46" s="66"/>
      <c r="I46" s="61"/>
      <c r="J46" s="305" t="s">
        <v>26</v>
      </c>
      <c r="K46" s="340"/>
      <c r="L46" s="341" t="str">
        <f>IF(E15="Ja",DagFormulier!M22,"Nee")</f>
        <v>Nee</v>
      </c>
      <c r="M46" s="342"/>
      <c r="N46" s="343"/>
    </row>
    <row r="47" spans="1:14" ht="14" customHeight="1" x14ac:dyDescent="0.2">
      <c r="A47" s="305" t="s">
        <v>23</v>
      </c>
      <c r="B47" s="305"/>
      <c r="C47" s="305"/>
      <c r="D47" s="53" t="str">
        <f>IF((LEN(DagFormulier!E12)&gt;4),1,"")</f>
        <v/>
      </c>
      <c r="E47" s="51">
        <v>1</v>
      </c>
      <c r="F47" s="51"/>
      <c r="G47" s="83"/>
      <c r="H47" s="66"/>
      <c r="I47" s="61"/>
      <c r="J47" s="309" t="s">
        <v>92</v>
      </c>
      <c r="K47" s="324"/>
      <c r="L47" s="325"/>
      <c r="M47" s="326"/>
      <c r="N47" s="327"/>
    </row>
    <row r="48" spans="1:14" x14ac:dyDescent="0.2">
      <c r="A48" s="305" t="s">
        <v>24</v>
      </c>
      <c r="B48" s="305"/>
      <c r="C48" s="305"/>
      <c r="D48" s="53" t="str">
        <f>IF((LEN(DagFormulier!E13)&gt;4),1,"")</f>
        <v/>
      </c>
      <c r="E48" s="51">
        <v>1</v>
      </c>
      <c r="F48" s="51"/>
      <c r="G48" s="83"/>
      <c r="H48" s="66"/>
      <c r="I48" s="61"/>
      <c r="J48" s="290" t="s">
        <v>59</v>
      </c>
      <c r="K48" s="328"/>
      <c r="L48" s="329" t="str">
        <f>CONCATENATE(L45,L46)</f>
        <v>NeeNee</v>
      </c>
      <c r="M48" s="330"/>
      <c r="N48" s="331"/>
    </row>
    <row r="49" spans="1:14" x14ac:dyDescent="0.2">
      <c r="A49" s="305" t="s">
        <v>79</v>
      </c>
      <c r="B49" s="305"/>
      <c r="C49" s="305"/>
      <c r="D49" s="53" t="str">
        <f>IF(DagFormulier!H14&gt;3,1,"")</f>
        <v/>
      </c>
      <c r="E49" s="51">
        <v>1</v>
      </c>
      <c r="F49" s="51"/>
      <c r="G49" s="83"/>
      <c r="H49" s="66"/>
      <c r="I49" s="61"/>
      <c r="J49" s="153" t="s">
        <v>60</v>
      </c>
      <c r="K49" s="321"/>
      <c r="L49" s="320" t="s">
        <v>171</v>
      </c>
      <c r="M49" s="317"/>
      <c r="N49" s="54">
        <f>E68</f>
        <v>16</v>
      </c>
    </row>
    <row r="50" spans="1:14" x14ac:dyDescent="0.2">
      <c r="A50" s="305" t="s">
        <v>48</v>
      </c>
      <c r="B50" s="305"/>
      <c r="C50" s="305"/>
      <c r="D50" s="53" t="str">
        <f>IF(DagFormulier!M14&gt;0,1,"")</f>
        <v/>
      </c>
      <c r="E50" s="51">
        <v>1</v>
      </c>
      <c r="F50" s="51"/>
      <c r="G50" s="83"/>
      <c r="H50" s="66"/>
      <c r="I50" s="61"/>
      <c r="J50" s="206"/>
      <c r="K50" s="322"/>
      <c r="L50" s="320" t="s">
        <v>172</v>
      </c>
      <c r="M50" s="317"/>
      <c r="N50" s="54">
        <f>SUM(E68,F68)</f>
        <v>16</v>
      </c>
    </row>
    <row r="51" spans="1:14" x14ac:dyDescent="0.2">
      <c r="A51" s="305" t="s">
        <v>26</v>
      </c>
      <c r="B51" s="305"/>
      <c r="C51" s="305"/>
      <c r="D51" s="53" t="str">
        <f>IF(DagFormulier!M22="Ja",1,(IF(DagFormulier!M22="Nee",1,"")))</f>
        <v/>
      </c>
      <c r="E51" s="51" t="str">
        <f>IF(E15="Ja",1,"")</f>
        <v/>
      </c>
      <c r="F51" s="51"/>
      <c r="G51" s="83">
        <v>1</v>
      </c>
      <c r="H51" s="66"/>
      <c r="I51" s="61"/>
      <c r="J51" s="206"/>
      <c r="K51" s="322"/>
      <c r="L51" s="320" t="s">
        <v>175</v>
      </c>
      <c r="M51" s="317"/>
      <c r="N51" s="54">
        <f>SUM(E68,G68)</f>
        <v>18</v>
      </c>
    </row>
    <row r="52" spans="1:14" x14ac:dyDescent="0.2">
      <c r="A52" s="305" t="s">
        <v>49</v>
      </c>
      <c r="B52" s="305"/>
      <c r="C52" s="305"/>
      <c r="D52" s="53" t="str">
        <f>IF(DagFormulier!M23&gt;0,1,"")</f>
        <v/>
      </c>
      <c r="E52" s="51"/>
      <c r="F52" s="51" t="str">
        <f>IF(E15="Ja",1,"")</f>
        <v/>
      </c>
      <c r="G52" s="83"/>
      <c r="H52" s="66"/>
      <c r="I52" s="61"/>
      <c r="J52" s="206"/>
      <c r="K52" s="322"/>
      <c r="L52" s="320" t="s">
        <v>176</v>
      </c>
      <c r="M52" s="317"/>
      <c r="N52" s="54">
        <f>SUM(E68:G68)</f>
        <v>18</v>
      </c>
    </row>
    <row r="53" spans="1:14" ht="14" customHeight="1" x14ac:dyDescent="0.2">
      <c r="A53" s="305" t="s">
        <v>28</v>
      </c>
      <c r="B53" s="305"/>
      <c r="C53" s="305"/>
      <c r="D53" s="53" t="str">
        <f>IF(DagFormulier!J17="Ja",1,"")</f>
        <v/>
      </c>
      <c r="E53" s="51"/>
      <c r="F53" s="51"/>
      <c r="G53" s="83">
        <v>1</v>
      </c>
      <c r="H53" s="66"/>
      <c r="I53" s="61"/>
      <c r="J53" s="206"/>
      <c r="K53" s="322"/>
      <c r="L53" s="320"/>
      <c r="M53" s="317"/>
      <c r="N53" s="54"/>
    </row>
    <row r="54" spans="1:14" x14ac:dyDescent="0.2">
      <c r="A54" s="305" t="s">
        <v>174</v>
      </c>
      <c r="B54" s="305"/>
      <c r="C54" s="305"/>
      <c r="D54" s="53" t="str">
        <f>IF(AND(M25&gt;0,M25&lt;4),1,"")</f>
        <v/>
      </c>
      <c r="E54" s="51">
        <v>1</v>
      </c>
      <c r="F54" s="51"/>
      <c r="G54" s="83"/>
      <c r="H54" s="66"/>
      <c r="I54" s="61"/>
      <c r="J54" s="206"/>
      <c r="K54" s="322"/>
      <c r="L54" s="320"/>
      <c r="M54" s="317"/>
      <c r="N54" s="54"/>
    </row>
    <row r="55" spans="1:14" x14ac:dyDescent="0.2">
      <c r="A55" s="52" t="s">
        <v>50</v>
      </c>
      <c r="B55" s="52"/>
      <c r="C55" s="52"/>
      <c r="D55" s="53" t="str">
        <f>IF((LEN(DagFormulier!E27)&gt;1),1,"")</f>
        <v/>
      </c>
      <c r="E55" s="51">
        <v>1</v>
      </c>
      <c r="F55" s="51"/>
      <c r="G55" s="83"/>
      <c r="H55" s="66"/>
      <c r="I55" s="61"/>
      <c r="J55" s="206"/>
      <c r="K55" s="322"/>
      <c r="L55" s="320"/>
      <c r="M55" s="317"/>
      <c r="N55" s="54"/>
    </row>
    <row r="56" spans="1:14" ht="14" customHeight="1" x14ac:dyDescent="0.2">
      <c r="A56" s="52" t="s">
        <v>51</v>
      </c>
      <c r="B56" s="52"/>
      <c r="C56" s="52"/>
      <c r="D56" s="53" t="str">
        <f>IF((LEN(DagFormulier!K27)&gt;2),1,"")</f>
        <v/>
      </c>
      <c r="E56" s="51">
        <v>1</v>
      </c>
      <c r="F56" s="51"/>
      <c r="G56" s="83"/>
      <c r="H56" s="66"/>
      <c r="I56" s="61"/>
      <c r="J56" s="240"/>
      <c r="K56" s="323"/>
      <c r="L56" s="320"/>
      <c r="M56" s="317"/>
      <c r="N56" s="54"/>
    </row>
    <row r="57" spans="1:14" x14ac:dyDescent="0.2">
      <c r="A57" s="305" t="s">
        <v>52</v>
      </c>
      <c r="B57" s="305"/>
      <c r="C57" s="305"/>
      <c r="D57" s="53" t="str">
        <f>IF((LEN(DagFormulier!E28)&gt;8),1,"")</f>
        <v/>
      </c>
      <c r="E57" s="51">
        <v>1</v>
      </c>
      <c r="F57" s="51"/>
      <c r="G57" s="83"/>
      <c r="H57" s="66"/>
      <c r="I57" s="61"/>
      <c r="J57" s="316" t="s">
        <v>61</v>
      </c>
      <c r="K57" s="316"/>
      <c r="L57" s="317"/>
      <c r="M57" s="318">
        <f>VLOOKUP(L48,L49:N56,3,FALSE)</f>
        <v>18</v>
      </c>
      <c r="N57" s="319"/>
    </row>
    <row r="58" spans="1:14" x14ac:dyDescent="0.2">
      <c r="A58" s="305" t="s">
        <v>53</v>
      </c>
      <c r="B58" s="305"/>
      <c r="C58" s="305"/>
      <c r="D58" s="53" t="str">
        <f>IF((LEN(DagFormulier!E29)&gt;6),1,"")</f>
        <v/>
      </c>
      <c r="E58" s="51">
        <v>1</v>
      </c>
      <c r="F58" s="51"/>
      <c r="G58" s="83"/>
      <c r="H58" s="66"/>
      <c r="I58" s="61"/>
      <c r="J58" s="316" t="s">
        <v>63</v>
      </c>
      <c r="K58" s="316"/>
      <c r="L58" s="317"/>
      <c r="M58" s="318" t="str">
        <f>IF(D68&lt;M57,"Onvoldoende","Voldoende")</f>
        <v>Onvoldoende</v>
      </c>
      <c r="N58" s="319"/>
    </row>
    <row r="59" spans="1:14" x14ac:dyDescent="0.2">
      <c r="A59" s="305" t="s">
        <v>54</v>
      </c>
      <c r="B59" s="305"/>
      <c r="C59" s="305"/>
      <c r="D59" s="53" t="str">
        <f>IF(DagFormulier!M30="Ja",1,"")</f>
        <v/>
      </c>
      <c r="E59" s="51">
        <v>1</v>
      </c>
      <c r="F59" s="51"/>
      <c r="G59" s="83"/>
      <c r="H59" s="66"/>
      <c r="I59" s="61"/>
      <c r="J59" s="295" t="s">
        <v>65</v>
      </c>
      <c r="K59" s="295"/>
      <c r="L59" s="295"/>
      <c r="M59" s="295"/>
      <c r="N59" s="296"/>
    </row>
    <row r="60" spans="1:14" x14ac:dyDescent="0.2">
      <c r="A60" s="305" t="s">
        <v>68</v>
      </c>
      <c r="B60" s="305"/>
      <c r="C60" s="305"/>
      <c r="D60" s="53" t="str">
        <f>IF(DagFormulier!M31="Ja",1,"")</f>
        <v/>
      </c>
      <c r="E60" s="51">
        <v>1</v>
      </c>
      <c r="F60" s="51"/>
      <c r="G60" s="83"/>
      <c r="H60" s="66"/>
      <c r="I60" s="61"/>
      <c r="J60" s="298"/>
      <c r="K60" s="298"/>
      <c r="L60" s="298"/>
      <c r="M60" s="298"/>
      <c r="N60" s="299"/>
    </row>
    <row r="61" spans="1:14" ht="14" customHeight="1" x14ac:dyDescent="0.2">
      <c r="A61" s="305" t="s">
        <v>107</v>
      </c>
      <c r="B61" s="305"/>
      <c r="C61" s="305"/>
      <c r="D61" s="53"/>
      <c r="E61" s="51"/>
      <c r="F61" s="51" t="str">
        <f>IF(AND(L45="Nee",L46="Ja"),1,"")</f>
        <v/>
      </c>
      <c r="G61" s="83"/>
      <c r="H61" s="66"/>
      <c r="I61" s="61"/>
      <c r="J61" s="295" t="s">
        <v>66</v>
      </c>
      <c r="K61" s="295"/>
      <c r="L61" s="295"/>
      <c r="M61" s="295"/>
      <c r="N61" s="296"/>
    </row>
    <row r="62" spans="1:14" x14ac:dyDescent="0.2">
      <c r="A62" s="55" t="s">
        <v>49</v>
      </c>
      <c r="B62" s="56"/>
      <c r="C62" s="56"/>
      <c r="D62" s="53" t="str">
        <f>IF(DagFormulier!M24="Ja",1,"")</f>
        <v/>
      </c>
      <c r="E62" s="51"/>
      <c r="F62" s="51"/>
      <c r="G62" s="83"/>
      <c r="H62" s="66"/>
      <c r="I62" s="61"/>
      <c r="J62" s="298"/>
      <c r="K62" s="298"/>
      <c r="L62" s="298"/>
      <c r="M62" s="298"/>
      <c r="N62" s="299"/>
    </row>
    <row r="63" spans="1:14" ht="14" customHeight="1" x14ac:dyDescent="0.2">
      <c r="A63" s="304" t="s">
        <v>113</v>
      </c>
      <c r="B63" s="305"/>
      <c r="C63" s="305"/>
      <c r="D63" s="53" t="str">
        <f>IF((LEN(DagFormulier!M33)&gt;4),1,"")</f>
        <v/>
      </c>
      <c r="E63" s="51">
        <v>1</v>
      </c>
      <c r="F63" s="51"/>
      <c r="G63" s="83"/>
      <c r="H63" s="66"/>
      <c r="I63" s="61"/>
      <c r="J63" s="301" t="str">
        <f>IF(M58="Voldoende",J61,J59)</f>
        <v>U heeft nog niet alle verplichte velden (*) ingevuld</v>
      </c>
      <c r="K63" s="301"/>
      <c r="L63" s="301"/>
      <c r="M63" s="301"/>
      <c r="N63" s="302"/>
    </row>
    <row r="64" spans="1:14" ht="14" customHeight="1" x14ac:dyDescent="0.2">
      <c r="A64" s="304" t="s">
        <v>111</v>
      </c>
      <c r="B64" s="305"/>
      <c r="C64" s="305"/>
      <c r="D64" s="53" t="str">
        <f>IF((LEN(DagFormulier!F34)&gt;5),1,"")</f>
        <v/>
      </c>
      <c r="E64" s="51" t="str">
        <f>IF(DagFormulier!M33="Niet akkoord",1,"")</f>
        <v/>
      </c>
      <c r="F64" s="51"/>
      <c r="G64" s="83"/>
      <c r="H64" s="66"/>
      <c r="I64" s="61"/>
      <c r="J64" s="310"/>
      <c r="K64" s="310"/>
      <c r="L64" s="310"/>
      <c r="M64" s="310"/>
      <c r="N64" s="311"/>
    </row>
    <row r="65" spans="1:14" s="20" customFormat="1" ht="14" customHeight="1" x14ac:dyDescent="0.2">
      <c r="A65" s="304"/>
      <c r="B65" s="305"/>
      <c r="C65" s="305"/>
      <c r="D65" s="53"/>
      <c r="E65" s="51"/>
      <c r="F65" s="51"/>
      <c r="G65" s="83"/>
      <c r="H65" s="66"/>
      <c r="I65" s="61"/>
      <c r="J65" s="312" t="s">
        <v>110</v>
      </c>
      <c r="K65" s="312"/>
      <c r="L65" s="312"/>
      <c r="M65" s="312"/>
      <c r="N65" s="313"/>
    </row>
    <row r="66" spans="1:14" s="20" customFormat="1" x14ac:dyDescent="0.2">
      <c r="A66" s="304" t="s">
        <v>93</v>
      </c>
      <c r="B66" s="305"/>
      <c r="C66" s="305"/>
      <c r="D66" s="53" t="str">
        <f>IF(DagFormulier!M32="Ja",1,"")</f>
        <v/>
      </c>
      <c r="E66" s="51">
        <v>1</v>
      </c>
      <c r="F66" s="51"/>
      <c r="G66" s="83"/>
      <c r="H66" s="66"/>
      <c r="I66" s="61"/>
      <c r="J66" s="314"/>
      <c r="K66" s="314"/>
      <c r="L66" s="314"/>
      <c r="M66" s="314"/>
      <c r="N66" s="315"/>
    </row>
    <row r="67" spans="1:14" s="20" customFormat="1" x14ac:dyDescent="0.2">
      <c r="A67" s="308" t="s">
        <v>94</v>
      </c>
      <c r="B67" s="309"/>
      <c r="C67" s="309"/>
      <c r="D67" s="36" t="str">
        <f>IF(DagFormulier!F9&gt;0,1,"")</f>
        <v/>
      </c>
      <c r="E67" s="51">
        <v>1</v>
      </c>
      <c r="F67" s="51"/>
      <c r="G67" s="83"/>
      <c r="H67" s="66"/>
      <c r="I67" s="61"/>
      <c r="J67" s="57"/>
      <c r="K67" s="57"/>
      <c r="L67" s="57"/>
      <c r="M67" s="57"/>
      <c r="N67" s="58"/>
    </row>
    <row r="68" spans="1:14" s="20" customFormat="1" x14ac:dyDescent="0.2">
      <c r="A68" s="287" t="s">
        <v>62</v>
      </c>
      <c r="B68" s="288"/>
      <c r="C68" s="288"/>
      <c r="D68" s="59">
        <f>SUM(D45:D67)</f>
        <v>0</v>
      </c>
      <c r="E68" s="54">
        <f>SUM(E45:E67)</f>
        <v>16</v>
      </c>
      <c r="F68" s="54">
        <f>SUM(F45:F67)</f>
        <v>0</v>
      </c>
      <c r="G68" s="84">
        <f>SUM(G45:G67)</f>
        <v>2</v>
      </c>
      <c r="H68" s="66"/>
      <c r="I68" s="61"/>
      <c r="J68" s="306" t="s">
        <v>112</v>
      </c>
      <c r="K68" s="306"/>
      <c r="L68" s="306"/>
      <c r="M68" s="306"/>
      <c r="N68" s="307"/>
    </row>
    <row r="69" spans="1:14" ht="14" customHeight="1" x14ac:dyDescent="0.2">
      <c r="A69" s="289" t="s">
        <v>54</v>
      </c>
      <c r="B69" s="290"/>
      <c r="C69" s="290"/>
      <c r="D69" s="39" t="str">
        <f>IF(DagFormulier!M30="Ja",1,"")</f>
        <v/>
      </c>
      <c r="E69" s="291"/>
      <c r="F69" s="60" t="s">
        <v>96</v>
      </c>
      <c r="G69" s="54" t="str">
        <f>IF(DagFormulier!M30="Nee",1,"")</f>
        <v/>
      </c>
      <c r="H69" s="293" t="s">
        <v>98</v>
      </c>
      <c r="I69" s="294"/>
      <c r="J69" s="295"/>
      <c r="K69" s="295"/>
      <c r="L69" s="295"/>
      <c r="M69" s="295"/>
      <c r="N69" s="296"/>
    </row>
    <row r="70" spans="1:14" x14ac:dyDescent="0.2">
      <c r="A70" s="289" t="s">
        <v>68</v>
      </c>
      <c r="B70" s="290"/>
      <c r="C70" s="290"/>
      <c r="D70" s="39" t="str">
        <f>IF(DagFormulier!M31="Ja",1,"")</f>
        <v/>
      </c>
      <c r="E70" s="292"/>
      <c r="F70" s="60" t="s">
        <v>97</v>
      </c>
      <c r="G70" s="54" t="str">
        <f>IF(DagFormulier!M31="Nee",1,"")</f>
        <v/>
      </c>
      <c r="H70" s="297"/>
      <c r="I70" s="298"/>
      <c r="J70" s="298"/>
      <c r="K70" s="298"/>
      <c r="L70" s="298"/>
      <c r="M70" s="298"/>
      <c r="N70" s="299"/>
    </row>
    <row r="71" spans="1:14" ht="14" customHeight="1" x14ac:dyDescent="0.2">
      <c r="A71" s="289" t="s">
        <v>147</v>
      </c>
      <c r="B71" s="290"/>
      <c r="C71" s="290"/>
      <c r="D71" s="39" t="str">
        <f>IF(DagFormulier!M32="Ja",1,"")</f>
        <v/>
      </c>
      <c r="E71" s="292"/>
      <c r="F71" s="60" t="s">
        <v>96</v>
      </c>
      <c r="G71" s="54" t="str">
        <f>IF(DagFormulier!M32="Nee",1,"")</f>
        <v/>
      </c>
      <c r="H71" s="300" t="str">
        <f>CONCATENATE("Als u niet akkoord gaat kunnen wij ",I17," helaas niet inschrijven.")</f>
        <v>Als u niet akkoord gaat kunnen wij Uw kind helaas niet inschrijven.</v>
      </c>
      <c r="I71" s="301"/>
      <c r="J71" s="301"/>
      <c r="K71" s="301"/>
      <c r="L71" s="301"/>
      <c r="M71" s="301"/>
      <c r="N71" s="302"/>
    </row>
    <row r="72" spans="1:14" x14ac:dyDescent="0.2">
      <c r="A72" s="289" t="s">
        <v>148</v>
      </c>
      <c r="B72" s="290"/>
      <c r="C72" s="290"/>
      <c r="D72" s="39" t="str">
        <f>IF(DagFormulier!M33="Akkoord",1,"")</f>
        <v/>
      </c>
      <c r="E72" s="292"/>
      <c r="F72" s="60" t="s">
        <v>96</v>
      </c>
      <c r="G72" s="54" t="str">
        <f>IF(DagFormulier!M33="Niet akkoord",1,"")</f>
        <v/>
      </c>
      <c r="H72" s="303" t="s">
        <v>149</v>
      </c>
      <c r="I72" s="303"/>
      <c r="J72" s="303"/>
      <c r="K72" s="303"/>
      <c r="L72" s="303"/>
      <c r="M72" s="303"/>
      <c r="N72" s="303"/>
    </row>
    <row r="73" spans="1:14" ht="14" customHeight="1" x14ac:dyDescent="0.2">
      <c r="A73" s="283"/>
      <c r="B73" s="283"/>
      <c r="C73" s="283"/>
      <c r="D73" s="283"/>
      <c r="E73" s="283"/>
      <c r="F73" s="283"/>
      <c r="G73" s="284"/>
      <c r="H73" s="285" t="str">
        <f>CONCATENATE("Geef hier uw wensen aan mbt gebruik van Foto en Film materiaal betreffende ",I17)</f>
        <v>Geef hier uw wensen aan mbt gebruik van Foto en Film materiaal betreffende Uw kind</v>
      </c>
      <c r="I73" s="285"/>
      <c r="J73" s="285"/>
      <c r="K73" s="285"/>
      <c r="L73" s="286"/>
      <c r="M73" s="286"/>
      <c r="N73" s="286"/>
    </row>
  </sheetData>
  <mergeCells count="146">
    <mergeCell ref="A2:B2"/>
    <mergeCell ref="C2:F2"/>
    <mergeCell ref="I2:M2"/>
    <mergeCell ref="A3:B3"/>
    <mergeCell ref="C3:F3"/>
    <mergeCell ref="I3:M3"/>
    <mergeCell ref="H1:N1"/>
    <mergeCell ref="A6:B6"/>
    <mergeCell ref="C6:D6"/>
    <mergeCell ref="E6:F6"/>
    <mergeCell ref="A1:E1"/>
    <mergeCell ref="A7:B7"/>
    <mergeCell ref="C7:D7"/>
    <mergeCell ref="E7:F7"/>
    <mergeCell ref="A4:B4"/>
    <mergeCell ref="C4:D4"/>
    <mergeCell ref="E4:F4"/>
    <mergeCell ref="A5:B5"/>
    <mergeCell ref="C5:D5"/>
    <mergeCell ref="E5:F5"/>
    <mergeCell ref="A12:B12"/>
    <mergeCell ref="C12:D12"/>
    <mergeCell ref="A13:K13"/>
    <mergeCell ref="L13:N13"/>
    <mergeCell ref="L14:L15"/>
    <mergeCell ref="B10:C10"/>
    <mergeCell ref="B11:C11"/>
    <mergeCell ref="A8:B8"/>
    <mergeCell ref="C8:D8"/>
    <mergeCell ref="E8:F8"/>
    <mergeCell ref="A16:E16"/>
    <mergeCell ref="I16:J16"/>
    <mergeCell ref="B17:E17"/>
    <mergeCell ref="I17:K17"/>
    <mergeCell ref="B18:E18"/>
    <mergeCell ref="F18:H18"/>
    <mergeCell ref="I18:K18"/>
    <mergeCell ref="A14:D14"/>
    <mergeCell ref="F14:G14"/>
    <mergeCell ref="A15:D15"/>
    <mergeCell ref="F15:G15"/>
    <mergeCell ref="I14:J14"/>
    <mergeCell ref="A21:D21"/>
    <mergeCell ref="E21:G21"/>
    <mergeCell ref="H21:I21"/>
    <mergeCell ref="J21:K21"/>
    <mergeCell ref="A22:D22"/>
    <mergeCell ref="E22:G22"/>
    <mergeCell ref="H22:I22"/>
    <mergeCell ref="J22:K22"/>
    <mergeCell ref="B19:E19"/>
    <mergeCell ref="H19:I19"/>
    <mergeCell ref="J19:K19"/>
    <mergeCell ref="A20:G20"/>
    <mergeCell ref="H20:I20"/>
    <mergeCell ref="J20:K20"/>
    <mergeCell ref="A27:D27"/>
    <mergeCell ref="A28:D28"/>
    <mergeCell ref="A29:K29"/>
    <mergeCell ref="A30:K30"/>
    <mergeCell ref="A23:D23"/>
    <mergeCell ref="E23:G23"/>
    <mergeCell ref="H23:K23"/>
    <mergeCell ref="A24:C24"/>
    <mergeCell ref="D24:K24"/>
    <mergeCell ref="A25:D25"/>
    <mergeCell ref="A26:D26"/>
    <mergeCell ref="I25:J25"/>
    <mergeCell ref="I26:J26"/>
    <mergeCell ref="I27:J27"/>
    <mergeCell ref="I28:J28"/>
    <mergeCell ref="A43:N43"/>
    <mergeCell ref="A34:K34"/>
    <mergeCell ref="L34:N34"/>
    <mergeCell ref="A35:K35"/>
    <mergeCell ref="L35:N36"/>
    <mergeCell ref="A36:K36"/>
    <mergeCell ref="A37:K37"/>
    <mergeCell ref="L30:N30"/>
    <mergeCell ref="A31:K31"/>
    <mergeCell ref="L31:N31"/>
    <mergeCell ref="A32:K32"/>
    <mergeCell ref="L32:N32"/>
    <mergeCell ref="A33:K33"/>
    <mergeCell ref="L33:N33"/>
    <mergeCell ref="A38:K42"/>
    <mergeCell ref="A47:C47"/>
    <mergeCell ref="J47:K47"/>
    <mergeCell ref="L47:N47"/>
    <mergeCell ref="A48:C48"/>
    <mergeCell ref="J48:K48"/>
    <mergeCell ref="L48:N48"/>
    <mergeCell ref="A44:D44"/>
    <mergeCell ref="J44:N44"/>
    <mergeCell ref="A45:C45"/>
    <mergeCell ref="J45:K45"/>
    <mergeCell ref="L45:N45"/>
    <mergeCell ref="A46:C46"/>
    <mergeCell ref="J46:K46"/>
    <mergeCell ref="L46:N46"/>
    <mergeCell ref="A49:C49"/>
    <mergeCell ref="J49:K56"/>
    <mergeCell ref="L49:M49"/>
    <mergeCell ref="A50:C50"/>
    <mergeCell ref="L50:M50"/>
    <mergeCell ref="A51:C51"/>
    <mergeCell ref="L51:M51"/>
    <mergeCell ref="A52:C52"/>
    <mergeCell ref="L52:M52"/>
    <mergeCell ref="J59:N60"/>
    <mergeCell ref="J61:N62"/>
    <mergeCell ref="A57:C57"/>
    <mergeCell ref="J57:L57"/>
    <mergeCell ref="M57:N57"/>
    <mergeCell ref="J58:L58"/>
    <mergeCell ref="M58:N58"/>
    <mergeCell ref="L53:M53"/>
    <mergeCell ref="L54:M54"/>
    <mergeCell ref="A53:C53"/>
    <mergeCell ref="L55:M55"/>
    <mergeCell ref="A54:C54"/>
    <mergeCell ref="L56:M56"/>
    <mergeCell ref="L28:N29"/>
    <mergeCell ref="A73:G73"/>
    <mergeCell ref="H73:N73"/>
    <mergeCell ref="A68:C68"/>
    <mergeCell ref="A69:C69"/>
    <mergeCell ref="E69:E72"/>
    <mergeCell ref="H69:N70"/>
    <mergeCell ref="A70:C70"/>
    <mergeCell ref="A71:C71"/>
    <mergeCell ref="H71:N71"/>
    <mergeCell ref="A72:C72"/>
    <mergeCell ref="H72:N72"/>
    <mergeCell ref="A63:C63"/>
    <mergeCell ref="A64:C64"/>
    <mergeCell ref="J68:N68"/>
    <mergeCell ref="A65:C65"/>
    <mergeCell ref="A66:C66"/>
    <mergeCell ref="A67:C67"/>
    <mergeCell ref="A58:C58"/>
    <mergeCell ref="J63:N64"/>
    <mergeCell ref="A59:C59"/>
    <mergeCell ref="A60:C60"/>
    <mergeCell ref="A61:C61"/>
    <mergeCell ref="J65:N66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DagFormulier</vt:lpstr>
      <vt:lpstr>TABEL</vt:lpstr>
      <vt:lpstr>Brondata</vt:lpstr>
      <vt:lpstr>DagFormulier!Afdrukbereik</vt:lpstr>
      <vt:lpstr>DagFormulier!Afdruktitels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 Buermans</dc:creator>
  <cp:lastModifiedBy>Jac Buermans</cp:lastModifiedBy>
  <cp:lastPrinted>2022-07-06T22:14:06Z</cp:lastPrinted>
  <dcterms:created xsi:type="dcterms:W3CDTF">2012-01-07T13:37:41Z</dcterms:created>
  <dcterms:modified xsi:type="dcterms:W3CDTF">2026-06-23T22:08:47Z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321747-f206-4919-9520-29762f698e8e_Enabled">
    <vt:lpwstr>true</vt:lpwstr>
  </property>
  <property fmtid="{D5CDD505-2E9C-101B-9397-08002B2CF9AE}" pid="3" name="MSIP_Label_13321747-f206-4919-9520-29762f698e8e_SetDate">
    <vt:lpwstr>2025-06-08T11:03:25Z</vt:lpwstr>
  </property>
  <property fmtid="{D5CDD505-2E9C-101B-9397-08002B2CF9AE}" pid="4" name="MSIP_Label_13321747-f206-4919-9520-29762f698e8e_Method">
    <vt:lpwstr>Privileged</vt:lpwstr>
  </property>
  <property fmtid="{D5CDD505-2E9C-101B-9397-08002B2CF9AE}" pid="5" name="MSIP_Label_13321747-f206-4919-9520-29762f698e8e_Name">
    <vt:lpwstr>13321747-f206-4919-9520-29762f698e8e</vt:lpwstr>
  </property>
  <property fmtid="{D5CDD505-2E9C-101B-9397-08002B2CF9AE}" pid="6" name="MSIP_Label_13321747-f206-4919-9520-29762f698e8e_SiteId">
    <vt:lpwstr>a77c517c-e95e-435b-bbb4-cb17e462491f</vt:lpwstr>
  </property>
  <property fmtid="{D5CDD505-2E9C-101B-9397-08002B2CF9AE}" pid="7" name="MSIP_Label_13321747-f206-4919-9520-29762f698e8e_ActionId">
    <vt:lpwstr>6ff6a8db-8bda-4f74-a30f-6a3d90dadb22</vt:lpwstr>
  </property>
  <property fmtid="{D5CDD505-2E9C-101B-9397-08002B2CF9AE}" pid="8" name="MSIP_Label_13321747-f206-4919-9520-29762f698e8e_ContentBits">
    <vt:lpwstr>1</vt:lpwstr>
  </property>
</Properties>
</file>